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v.sharepoint.com/sites/DPBHDepartment-WideStandardization/Shared Documents/General/ARPA Reporting/IFC ARPA Reporting/Apr 2026/"/>
    </mc:Choice>
  </mc:AlternateContent>
  <xr:revisionPtr revIDLastSave="63" documentId="8_{54ABE462-C0F4-46AD-B72D-6679B41ADB4A}" xr6:coauthVersionLast="47" xr6:coauthVersionMax="47" xr10:uidLastSave="{F2D950CA-1C53-48D8-A053-743D7D00E778}"/>
  <bookViews>
    <workbookView xWindow="28680" yWindow="-120" windowWidth="29040" windowHeight="15720" firstSheet="1" activeTab="3" xr2:uid="{B1D20A1F-2664-48BE-9B62-CB210FE3E0DF}"/>
  </bookViews>
  <sheets>
    <sheet name="INSTRUCTIONS" sheetId="2" r:id="rId1"/>
    <sheet name="ARPA PROJECTS-ACTIVE" sheetId="3" r:id="rId2"/>
    <sheet name="DHHS-DO" sheetId="4" r:id="rId3"/>
    <sheet name="ADSD" sheetId="5" r:id="rId4"/>
    <sheet name="DPBH" sheetId="6" r:id="rId5"/>
    <sheet name="DSS" sheetId="7" r:id="rId6"/>
    <sheet name="DCFS" sheetId="8" r:id="rId7"/>
  </sheets>
  <definedNames>
    <definedName name="_1__123Graph_ACHART_1" localSheetId="1" hidden="1">#REF!</definedName>
    <definedName name="_xlnm._FilterDatabase" localSheetId="3" hidden="1">ADSD!$A$3:$AV$12</definedName>
    <definedName name="_xlnm._FilterDatabase" localSheetId="1" hidden="1">'ARPA PROJECTS-ACTIVE'!$A$3:$BA$48</definedName>
    <definedName name="_xlnm._FilterDatabase" localSheetId="6" hidden="1">DCFS!$A$3:$AV$18</definedName>
    <definedName name="_xlnm._FilterDatabase" localSheetId="2" hidden="1">'DHHS-DO'!$A$3:$AV$5</definedName>
    <definedName name="_xlnm._FilterDatabase" localSheetId="4" hidden="1">DPBH!$A$3:$AV$20</definedName>
    <definedName name="_xlnm._FilterDatabase" localSheetId="5" hidden="1">DSS!$A$3:$AV$8</definedName>
    <definedName name="_Key1" localSheetId="1" hidden="1">#REF!</definedName>
    <definedName name="_Sort" hidden="1">#REF!</definedName>
    <definedName name="a"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b" localSheetId="1" hidden="1">{"PROGSTMT",#N/A,FALSE,"PROGSTMT"}</definedName>
    <definedName name="C25076CC"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cat13base"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donna"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donna1"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June"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long3"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long4"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MARTY"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narrative" localSheetId="1" hidden="1">{"PROGSTMT",#N/A,FALSE,"PROGSTMT"}</definedName>
    <definedName name="new"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_xlnm.Print_Area" localSheetId="1">'ARPA PROJECTS-ACTIVE'!$A$4:$AE$46</definedName>
    <definedName name="_xlnm.Print_Titles" localSheetId="1">'ARPA PROJECTS-ACTIVE'!$3:$3</definedName>
    <definedName name="refMarty"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scott3"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refspelts100"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refspelts12"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test"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test1"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cott"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cott2"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cott3"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1"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0"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00"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1"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12"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2"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3"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4"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5"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6"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7"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8"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9"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terri"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test"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test1"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th"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wrn.BASE."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wrn.BASE._.SECTION."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wrn.Cash._.Analysis." localSheetId="1" hidden="1">{#N/A,#N/A,TRUE," Category 12, 14, 15";#N/A,#N/A,TRUE,"SFY 00";#N/A,#N/A,TRUE,"SFY 01";#N/A,#N/A,TRUE,"SFY 02";#N/A,#N/A,TRUE,"SFY 03"}</definedName>
    <definedName name="wrn.ENHANCEMENTS."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wrn.FUND._.MAP." localSheetId="1" hidden="1">{"MAP LA2000",#N/A,FALSE,"3645 FUND MAP";"MAP LA2001",#N/A,FALSE,"3645 FUND MAP"}</definedName>
    <definedName name="wrn.long" localSheetId="1"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MAINT." localSheetId="1"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mainta." localSheetId="1"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NARRATIVE._.PROGRAM._.DESCRIPTION." localSheetId="1" hidden="1">{"PROGSTMT",#N/A,FALSE,"PROGSTMT"}</definedName>
    <definedName name="wrn.Operating._.Statement." localSheetId="1" hidden="1">{"Surplus",#N/A,TRUE,"Surplus";"12ths",#N/A,TRUE,"12ths";"Main Statement",#N/A,TRUE,"Main Statement"}</definedName>
    <definedName name="wrn.PROGSTMT." localSheetId="1" hidden="1">{"PROGSTMT",#N/A,FALSE,"PROGSTMT"}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R12" i="5" l="1"/>
  <c r="AQ12" i="5"/>
  <c r="AP12" i="5"/>
  <c r="AO12" i="5"/>
  <c r="AN12" i="5"/>
  <c r="AM12" i="5"/>
  <c r="AL12" i="5"/>
  <c r="AK12" i="5"/>
  <c r="AJ12" i="5"/>
  <c r="AI12" i="5"/>
  <c r="AH12" i="5"/>
  <c r="AG12" i="5"/>
  <c r="AU33" i="3"/>
  <c r="AV33" i="3"/>
  <c r="AU34" i="3"/>
  <c r="AV34" i="3"/>
  <c r="AU35" i="3"/>
  <c r="AV35" i="3"/>
  <c r="AU36" i="3"/>
  <c r="AV36" i="3"/>
  <c r="AU37" i="3"/>
  <c r="AV37" i="3"/>
  <c r="AU38" i="3"/>
  <c r="AV38" i="3"/>
  <c r="AV39" i="3"/>
  <c r="AU40" i="3"/>
  <c r="AV40" i="3"/>
  <c r="AU41" i="3"/>
  <c r="AV41" i="3"/>
  <c r="AU42" i="3"/>
  <c r="AV42" i="3"/>
  <c r="AU43" i="3"/>
  <c r="AV43" i="3"/>
  <c r="AU44" i="3"/>
  <c r="AV44" i="3"/>
  <c r="AU45" i="3"/>
  <c r="AV45" i="3"/>
  <c r="AV46" i="3"/>
  <c r="AU46" i="3"/>
  <c r="AL42" i="3"/>
  <c r="AM42" i="3"/>
  <c r="AN42" i="3"/>
  <c r="AO42" i="3"/>
  <c r="AP42" i="3"/>
  <c r="AQ42" i="3"/>
  <c r="AR42" i="3"/>
  <c r="AL43" i="3"/>
  <c r="AM43" i="3"/>
  <c r="AN43" i="3"/>
  <c r="AO43" i="3"/>
  <c r="AP43" i="3"/>
  <c r="AQ43" i="3"/>
  <c r="AR43" i="3"/>
  <c r="AL44" i="3"/>
  <c r="AM44" i="3"/>
  <c r="AN44" i="3"/>
  <c r="AO44" i="3"/>
  <c r="AP44" i="3"/>
  <c r="AQ44" i="3"/>
  <c r="AR44" i="3"/>
  <c r="AL45" i="3"/>
  <c r="AM45" i="3"/>
  <c r="AN45" i="3"/>
  <c r="AO45" i="3"/>
  <c r="AP45" i="3"/>
  <c r="AQ45" i="3"/>
  <c r="AR45" i="3"/>
  <c r="AL46" i="3"/>
  <c r="AM46" i="3"/>
  <c r="AN46" i="3"/>
  <c r="AO46" i="3"/>
  <c r="AP46" i="3"/>
  <c r="AQ46" i="3"/>
  <c r="AR46" i="3"/>
  <c r="AL41" i="3"/>
  <c r="AM41" i="3"/>
  <c r="AN41" i="3"/>
  <c r="AL37" i="3"/>
  <c r="AM37" i="3"/>
  <c r="AN37" i="3"/>
  <c r="AO37" i="3"/>
  <c r="AP37" i="3"/>
  <c r="AQ37" i="3"/>
  <c r="AR37" i="3"/>
  <c r="AL38" i="3"/>
  <c r="AM38" i="3"/>
  <c r="AN38" i="3"/>
  <c r="AO38" i="3"/>
  <c r="AP38" i="3"/>
  <c r="AQ38" i="3"/>
  <c r="AR38" i="3"/>
  <c r="AL39" i="3"/>
  <c r="AM39" i="3"/>
  <c r="AN39" i="3"/>
  <c r="AO39" i="3"/>
  <c r="AP39" i="3"/>
  <c r="AQ39" i="3"/>
  <c r="AR39" i="3"/>
  <c r="AL33" i="3"/>
  <c r="AM33" i="3"/>
  <c r="AN33" i="3"/>
  <c r="AO33" i="3"/>
  <c r="AP33" i="3"/>
  <c r="AQ33" i="3"/>
  <c r="AR33" i="3"/>
  <c r="AL34" i="3"/>
  <c r="AM34" i="3"/>
  <c r="AN34" i="3"/>
  <c r="AO34" i="3"/>
  <c r="AP34" i="3"/>
  <c r="AQ34" i="3"/>
  <c r="AR34" i="3"/>
  <c r="AH33" i="3"/>
  <c r="AI33" i="3"/>
  <c r="AJ33" i="3"/>
  <c r="AK33" i="3"/>
  <c r="AH34" i="3"/>
  <c r="AI34" i="3"/>
  <c r="AJ34" i="3"/>
  <c r="AK34" i="3"/>
  <c r="AH35" i="3"/>
  <c r="AI35" i="3"/>
  <c r="AJ35" i="3"/>
  <c r="AK35" i="3"/>
  <c r="AH36" i="3"/>
  <c r="AI36" i="3"/>
  <c r="AJ36" i="3"/>
  <c r="AK36" i="3"/>
  <c r="AH37" i="3"/>
  <c r="AI37" i="3"/>
  <c r="AJ37" i="3"/>
  <c r="AK37" i="3"/>
  <c r="AH38" i="3"/>
  <c r="AI38" i="3"/>
  <c r="AJ38" i="3"/>
  <c r="AK38" i="3"/>
  <c r="AH39" i="3"/>
  <c r="AI39" i="3"/>
  <c r="AJ39" i="3"/>
  <c r="AK39" i="3"/>
  <c r="AH40" i="3"/>
  <c r="AI40" i="3"/>
  <c r="AJ40" i="3"/>
  <c r="AK40" i="3"/>
  <c r="AH41" i="3"/>
  <c r="AI41" i="3"/>
  <c r="AJ41" i="3"/>
  <c r="AK41" i="3"/>
  <c r="AH42" i="3"/>
  <c r="AI42" i="3"/>
  <c r="AJ42" i="3"/>
  <c r="AK42" i="3"/>
  <c r="AH43" i="3"/>
  <c r="AI43" i="3"/>
  <c r="AJ43" i="3"/>
  <c r="AK43" i="3"/>
  <c r="AH44" i="3"/>
  <c r="AI44" i="3"/>
  <c r="AJ44" i="3"/>
  <c r="AK44" i="3"/>
  <c r="AH45" i="3"/>
  <c r="AI45" i="3"/>
  <c r="AJ45" i="3"/>
  <c r="AK45" i="3"/>
  <c r="AH46" i="3"/>
  <c r="AI46" i="3"/>
  <c r="AJ46" i="3"/>
  <c r="AK46" i="3"/>
  <c r="AG34" i="3"/>
  <c r="AG35" i="3"/>
  <c r="AG36" i="3"/>
  <c r="AG37" i="3"/>
  <c r="AG38" i="3"/>
  <c r="AG39" i="3"/>
  <c r="AG40" i="3"/>
  <c r="AG41" i="3"/>
  <c r="AG42" i="3"/>
  <c r="AG43" i="3"/>
  <c r="AG44" i="3"/>
  <c r="AG45" i="3"/>
  <c r="AG46" i="3"/>
  <c r="AG33" i="3"/>
  <c r="AU30" i="3"/>
  <c r="AV30" i="3"/>
  <c r="AU31" i="3"/>
  <c r="AV31" i="3"/>
  <c r="AU32" i="3"/>
  <c r="AV32" i="3"/>
  <c r="AV29" i="3"/>
  <c r="AU29" i="3"/>
  <c r="AL29" i="3"/>
  <c r="AM29" i="3"/>
  <c r="AN29" i="3"/>
  <c r="AO29" i="3"/>
  <c r="AP29" i="3"/>
  <c r="AQ29" i="3"/>
  <c r="AR29" i="3"/>
  <c r="AH29" i="3"/>
  <c r="AI29" i="3"/>
  <c r="AJ29" i="3"/>
  <c r="AK29" i="3"/>
  <c r="AH30" i="3"/>
  <c r="AI30" i="3"/>
  <c r="AJ30" i="3"/>
  <c r="AK30" i="3"/>
  <c r="AL30" i="3"/>
  <c r="AM30" i="3"/>
  <c r="AN30" i="3"/>
  <c r="AO30" i="3"/>
  <c r="AP30" i="3"/>
  <c r="AQ30" i="3"/>
  <c r="AR30" i="3"/>
  <c r="AH31" i="3"/>
  <c r="AI31" i="3"/>
  <c r="AJ31" i="3"/>
  <c r="AK31" i="3"/>
  <c r="AL31" i="3"/>
  <c r="AM31" i="3"/>
  <c r="AN31" i="3"/>
  <c r="AO31" i="3"/>
  <c r="AP31" i="3"/>
  <c r="AQ31" i="3"/>
  <c r="AR31" i="3"/>
  <c r="AH32" i="3"/>
  <c r="AI32" i="3"/>
  <c r="AJ32" i="3"/>
  <c r="AK32" i="3"/>
  <c r="AL32" i="3"/>
  <c r="AM32" i="3"/>
  <c r="AN32" i="3"/>
  <c r="AO32" i="3"/>
  <c r="AP32" i="3"/>
  <c r="AQ32" i="3"/>
  <c r="AR32" i="3"/>
  <c r="AG30" i="3"/>
  <c r="AG31" i="3"/>
  <c r="AG32" i="3"/>
  <c r="AG29" i="3"/>
  <c r="AO23" i="3"/>
  <c r="AH23" i="3"/>
  <c r="AI23" i="3"/>
  <c r="AJ23" i="3"/>
  <c r="AK23" i="3"/>
  <c r="AL23" i="3"/>
  <c r="AM23" i="3"/>
  <c r="AN23" i="3"/>
  <c r="AH24" i="3"/>
  <c r="AI24" i="3"/>
  <c r="AJ24" i="3"/>
  <c r="AK24" i="3"/>
  <c r="AL24" i="3"/>
  <c r="AM24" i="3"/>
  <c r="AN24" i="3"/>
  <c r="AH25" i="3"/>
  <c r="AI25" i="3"/>
  <c r="AJ25" i="3"/>
  <c r="AK25" i="3"/>
  <c r="AL25" i="3"/>
  <c r="AM25" i="3"/>
  <c r="AN25" i="3"/>
  <c r="AO25" i="3"/>
  <c r="AP25" i="3"/>
  <c r="AQ25" i="3"/>
  <c r="AH26" i="3"/>
  <c r="AI26" i="3"/>
  <c r="AJ26" i="3"/>
  <c r="AK26" i="3"/>
  <c r="AL26" i="3"/>
  <c r="AM26" i="3"/>
  <c r="AN26" i="3"/>
  <c r="AO26" i="3"/>
  <c r="AP26" i="3"/>
  <c r="AQ26" i="3"/>
  <c r="AH27" i="3"/>
  <c r="AI27" i="3"/>
  <c r="AJ27" i="3"/>
  <c r="AK27" i="3"/>
  <c r="AL27" i="3"/>
  <c r="AM27" i="3"/>
  <c r="AN27" i="3"/>
  <c r="AO27" i="3"/>
  <c r="AP27" i="3"/>
  <c r="AQ27" i="3"/>
  <c r="AH28" i="3"/>
  <c r="AI28" i="3"/>
  <c r="AJ28" i="3"/>
  <c r="AK28" i="3"/>
  <c r="AL28" i="3"/>
  <c r="AM28" i="3"/>
  <c r="AN28" i="3"/>
  <c r="AO28" i="3"/>
  <c r="AP28" i="3"/>
  <c r="AQ28" i="3"/>
  <c r="AR28" i="3"/>
  <c r="AR21" i="3"/>
  <c r="AR22" i="3"/>
  <c r="AR23" i="3"/>
  <c r="AR24" i="3"/>
  <c r="AR25" i="3"/>
  <c r="AR26" i="3"/>
  <c r="AR27" i="3"/>
  <c r="AJ22" i="3"/>
  <c r="AK22" i="3"/>
  <c r="AL22" i="3"/>
  <c r="AM22" i="3"/>
  <c r="AN22" i="3"/>
  <c r="AO22" i="3"/>
  <c r="AP22" i="3"/>
  <c r="AQ22" i="3"/>
  <c r="AH21" i="3"/>
  <c r="AI21" i="3"/>
  <c r="AH22" i="3"/>
  <c r="AI22" i="3"/>
  <c r="AR16" i="3"/>
  <c r="AR17" i="3"/>
  <c r="AR18" i="3"/>
  <c r="AH19" i="3"/>
  <c r="AI19" i="3"/>
  <c r="AJ19" i="3"/>
  <c r="AK19" i="3"/>
  <c r="AL19" i="3"/>
  <c r="AM19" i="3"/>
  <c r="AN19" i="3"/>
  <c r="AO19" i="3"/>
  <c r="AP19" i="3"/>
  <c r="AQ19" i="3"/>
  <c r="AR19" i="3"/>
  <c r="AH20" i="3"/>
  <c r="AI20" i="3"/>
  <c r="AJ20" i="3"/>
  <c r="AK20" i="3"/>
  <c r="AL20" i="3"/>
  <c r="AM20" i="3"/>
  <c r="AN20" i="3"/>
  <c r="AO20" i="3"/>
  <c r="AP20" i="3"/>
  <c r="AQ20" i="3"/>
  <c r="AR20" i="3"/>
  <c r="AH16" i="3"/>
  <c r="AI16" i="3"/>
  <c r="AJ16" i="3"/>
  <c r="AK16" i="3"/>
  <c r="AH17" i="3"/>
  <c r="AI17" i="3"/>
  <c r="AJ17" i="3"/>
  <c r="AK17" i="3"/>
  <c r="AH18" i="3"/>
  <c r="AI18" i="3"/>
  <c r="AJ18" i="3"/>
  <c r="AK18" i="3"/>
  <c r="AU15" i="3"/>
  <c r="AV15" i="3"/>
  <c r="AU16" i="3"/>
  <c r="AV16" i="3"/>
  <c r="AU17" i="3"/>
  <c r="AV17" i="3"/>
  <c r="AU18" i="3"/>
  <c r="AV18" i="3"/>
  <c r="AU19" i="3"/>
  <c r="AV19" i="3"/>
  <c r="AU20" i="3"/>
  <c r="AV20" i="3"/>
  <c r="AU21" i="3"/>
  <c r="AV21" i="3"/>
  <c r="AU22" i="3"/>
  <c r="AV22" i="3"/>
  <c r="AU23" i="3"/>
  <c r="AV23" i="3"/>
  <c r="AU24" i="3"/>
  <c r="AV24" i="3"/>
  <c r="AU25" i="3"/>
  <c r="AV25" i="3"/>
  <c r="AU26" i="3"/>
  <c r="AV26" i="3"/>
  <c r="AU27" i="3"/>
  <c r="AV27" i="3"/>
  <c r="AU28" i="3"/>
  <c r="AV28" i="3"/>
  <c r="AU13" i="3"/>
  <c r="AV13" i="3"/>
  <c r="AU14" i="3"/>
  <c r="AV14" i="3"/>
  <c r="AR13" i="3"/>
  <c r="AD15" i="3"/>
  <c r="AS6" i="6"/>
  <c r="AH14" i="3"/>
  <c r="AI14" i="3"/>
  <c r="AJ14" i="3"/>
  <c r="AK14" i="3"/>
  <c r="AL14" i="3"/>
  <c r="AM14" i="3"/>
  <c r="AN14" i="3"/>
  <c r="AO14" i="3"/>
  <c r="AP14" i="3"/>
  <c r="AQ14" i="3"/>
  <c r="AR14" i="3"/>
  <c r="AH15" i="3"/>
  <c r="AI15" i="3"/>
  <c r="AJ15" i="3"/>
  <c r="AK15" i="3"/>
  <c r="AL15" i="3"/>
  <c r="AM15" i="3"/>
  <c r="AN15" i="3"/>
  <c r="AO15" i="3"/>
  <c r="AP15" i="3"/>
  <c r="AQ15" i="3"/>
  <c r="AR15" i="3"/>
  <c r="AH13" i="3"/>
  <c r="AI13" i="3"/>
  <c r="AJ13" i="3"/>
  <c r="AK13" i="3"/>
  <c r="AG14" i="3"/>
  <c r="AG15" i="3"/>
  <c r="AG16" i="3"/>
  <c r="AG17" i="3"/>
  <c r="AG18" i="3"/>
  <c r="AG19" i="3"/>
  <c r="AG20" i="3"/>
  <c r="AG21" i="3"/>
  <c r="AG22" i="3"/>
  <c r="AG23" i="3"/>
  <c r="AG24" i="3"/>
  <c r="AG25" i="3"/>
  <c r="AG26" i="3"/>
  <c r="AG27" i="3"/>
  <c r="AG28" i="3"/>
  <c r="AG13" i="3"/>
  <c r="AU7" i="3"/>
  <c r="AV7" i="3"/>
  <c r="AU8" i="3"/>
  <c r="AV8" i="3"/>
  <c r="AU9" i="3"/>
  <c r="AV9" i="3"/>
  <c r="AU10" i="3"/>
  <c r="AV10" i="3"/>
  <c r="AU11" i="3"/>
  <c r="AV11" i="3"/>
  <c r="AU12" i="3"/>
  <c r="AV12" i="3"/>
  <c r="AV6" i="3"/>
  <c r="AU6" i="3"/>
  <c r="AL6" i="3"/>
  <c r="AM6" i="3"/>
  <c r="AN6" i="3"/>
  <c r="AO6" i="3"/>
  <c r="AP6" i="3"/>
  <c r="AQ6" i="3"/>
  <c r="AR6" i="3"/>
  <c r="AL7" i="3"/>
  <c r="AM7" i="3"/>
  <c r="AN7" i="3"/>
  <c r="AO7" i="3"/>
  <c r="AP7" i="3"/>
  <c r="AQ7" i="3"/>
  <c r="AR7" i="3"/>
  <c r="AL9" i="3"/>
  <c r="AM9" i="3"/>
  <c r="AN9" i="3"/>
  <c r="AO9" i="3"/>
  <c r="AP9" i="3"/>
  <c r="AQ9" i="3"/>
  <c r="AR9" i="3"/>
  <c r="AL10" i="3"/>
  <c r="AM10" i="3"/>
  <c r="AN10" i="3"/>
  <c r="AO10" i="3"/>
  <c r="AP10" i="3"/>
  <c r="AQ10" i="3"/>
  <c r="AR10" i="3"/>
  <c r="AI12" i="3"/>
  <c r="AJ12" i="3"/>
  <c r="AK12" i="3"/>
  <c r="AL12" i="3"/>
  <c r="AM12" i="3"/>
  <c r="AN12" i="3"/>
  <c r="AO12" i="3"/>
  <c r="AP12" i="3"/>
  <c r="AQ12" i="3"/>
  <c r="AR12" i="3"/>
  <c r="AI6" i="3"/>
  <c r="AJ6" i="3"/>
  <c r="AK6" i="3"/>
  <c r="AI7" i="3"/>
  <c r="AJ7" i="3"/>
  <c r="AK7" i="3"/>
  <c r="AI8" i="3"/>
  <c r="AJ8" i="3"/>
  <c r="AK8" i="3"/>
  <c r="AI9" i="3"/>
  <c r="AJ9" i="3"/>
  <c r="AK9" i="3"/>
  <c r="AI10" i="3"/>
  <c r="AJ10" i="3"/>
  <c r="AK10" i="3"/>
  <c r="AH6" i="3"/>
  <c r="AH7" i="3"/>
  <c r="AH8" i="3"/>
  <c r="AH9" i="3"/>
  <c r="AH10" i="3"/>
  <c r="AH11" i="3"/>
  <c r="AH12" i="3"/>
  <c r="AG7" i="3"/>
  <c r="AG8" i="3"/>
  <c r="AG9" i="3"/>
  <c r="AG10" i="3"/>
  <c r="AG11" i="3"/>
  <c r="AG12" i="3"/>
  <c r="AG6" i="3"/>
  <c r="AV4" i="3"/>
  <c r="AU4" i="3"/>
  <c r="AH4" i="3"/>
  <c r="AI4" i="3"/>
  <c r="AJ4" i="3"/>
  <c r="AK4" i="3"/>
  <c r="AG4" i="3"/>
  <c r="AS5" i="3"/>
  <c r="AW5" i="3" s="1"/>
  <c r="AV5" i="3"/>
  <c r="AU5" i="3"/>
  <c r="AH5" i="3" l="1"/>
  <c r="AI5" i="3"/>
  <c r="AJ5" i="3"/>
  <c r="AK5" i="3"/>
  <c r="AL5" i="3"/>
  <c r="AM5" i="3"/>
  <c r="AN5" i="3"/>
  <c r="AO5" i="3"/>
  <c r="AP5" i="3"/>
  <c r="AQ5" i="3"/>
  <c r="AR5" i="3"/>
  <c r="AG5" i="3"/>
  <c r="AD17" i="6" l="1"/>
  <c r="AH10" i="8"/>
  <c r="N4" i="5"/>
  <c r="U4" i="5"/>
  <c r="AD4" i="5"/>
  <c r="AS4" i="5"/>
  <c r="V4" i="5" l="1"/>
  <c r="AE4" i="5" s="1"/>
  <c r="AF4" i="5"/>
  <c r="AT4" i="5" l="1"/>
  <c r="AH16" i="8"/>
  <c r="AH7" i="8" l="1"/>
  <c r="AI5" i="4" l="1"/>
  <c r="AH5" i="4"/>
  <c r="AA29" i="8"/>
  <c r="AA28" i="8"/>
  <c r="AR18" i="8"/>
  <c r="AQ18" i="8"/>
  <c r="AP18" i="8"/>
  <c r="AO18" i="8"/>
  <c r="AN18" i="8"/>
  <c r="AM18" i="8"/>
  <c r="AL18" i="8"/>
  <c r="AK18" i="8"/>
  <c r="AJ18" i="8"/>
  <c r="AI18" i="8"/>
  <c r="AH18" i="8"/>
  <c r="AG18" i="8"/>
  <c r="AC18" i="8"/>
  <c r="AB18" i="8"/>
  <c r="AA18" i="8"/>
  <c r="Z18" i="8"/>
  <c r="Y18" i="8"/>
  <c r="X18" i="8"/>
  <c r="W18" i="8"/>
  <c r="T18" i="8"/>
  <c r="S18" i="8"/>
  <c r="P18" i="8"/>
  <c r="O18" i="8"/>
  <c r="AS17" i="8"/>
  <c r="AD17" i="8"/>
  <c r="U17" i="8"/>
  <c r="L17" i="8"/>
  <c r="N17" i="8" s="1"/>
  <c r="AS16" i="8"/>
  <c r="AD16" i="8"/>
  <c r="R16" i="8"/>
  <c r="U16" i="8" s="1"/>
  <c r="M16" i="8"/>
  <c r="N16" i="8" s="1"/>
  <c r="AS15" i="8"/>
  <c r="AD15" i="8"/>
  <c r="U15" i="8"/>
  <c r="V15" i="8" s="1"/>
  <c r="N15" i="8"/>
  <c r="AS14" i="8"/>
  <c r="AD14" i="8"/>
  <c r="U14" i="8"/>
  <c r="V14" i="8" s="1"/>
  <c r="N14" i="8"/>
  <c r="AS13" i="8"/>
  <c r="AD13" i="8"/>
  <c r="U13" i="8"/>
  <c r="V13" i="8" s="1"/>
  <c r="N13" i="8"/>
  <c r="AS12" i="8"/>
  <c r="U12" i="8"/>
  <c r="V12" i="8" s="1"/>
  <c r="N12" i="8"/>
  <c r="AS11" i="8"/>
  <c r="AD11" i="8"/>
  <c r="U11" i="8"/>
  <c r="V11" i="8" s="1"/>
  <c r="N11" i="8"/>
  <c r="AS10" i="8"/>
  <c r="AD10" i="8"/>
  <c r="Q10" i="8"/>
  <c r="U10" i="8" s="1"/>
  <c r="M10" i="8"/>
  <c r="K10" i="8"/>
  <c r="AS9" i="8"/>
  <c r="AD9" i="8"/>
  <c r="U9" i="8"/>
  <c r="V9" i="8" s="1"/>
  <c r="N9" i="8"/>
  <c r="AS8" i="8"/>
  <c r="AD8" i="8"/>
  <c r="U8" i="8"/>
  <c r="K8" i="8"/>
  <c r="N8" i="8" s="1"/>
  <c r="AS7" i="8"/>
  <c r="AD7" i="8"/>
  <c r="U7" i="8"/>
  <c r="V7" i="8" s="1"/>
  <c r="N7" i="8"/>
  <c r="AS6" i="8"/>
  <c r="AD6" i="8"/>
  <c r="U6" i="8"/>
  <c r="V6" i="8" s="1"/>
  <c r="N6" i="8"/>
  <c r="AS5" i="8"/>
  <c r="AD5" i="8"/>
  <c r="U5" i="8"/>
  <c r="V5" i="8" s="1"/>
  <c r="N5" i="8"/>
  <c r="AS4" i="8"/>
  <c r="AD4" i="8"/>
  <c r="U4" i="8"/>
  <c r="V4" i="8" s="1"/>
  <c r="N4" i="8"/>
  <c r="AI3" i="8"/>
  <c r="AJ3" i="8" s="1"/>
  <c r="AK3" i="8" s="1"/>
  <c r="AL3" i="8" s="1"/>
  <c r="AM3" i="8" s="1"/>
  <c r="AN3" i="8" s="1"/>
  <c r="AO3" i="8" s="1"/>
  <c r="AP3" i="8" s="1"/>
  <c r="AQ3" i="8" s="1"/>
  <c r="AC1" i="8"/>
  <c r="AB1" i="8"/>
  <c r="AA1" i="8"/>
  <c r="Z1" i="8"/>
  <c r="Y1" i="8"/>
  <c r="X1" i="8"/>
  <c r="W1" i="8"/>
  <c r="V1" i="8"/>
  <c r="U1" i="8"/>
  <c r="T1" i="8"/>
  <c r="S1" i="8"/>
  <c r="R1" i="8"/>
  <c r="Q1" i="8"/>
  <c r="P1" i="8"/>
  <c r="O1" i="8"/>
  <c r="N1" i="8"/>
  <c r="M1" i="8"/>
  <c r="L1" i="8"/>
  <c r="K1" i="8"/>
  <c r="AA19" i="7"/>
  <c r="AA18" i="7"/>
  <c r="AR8" i="7"/>
  <c r="AQ8" i="7"/>
  <c r="AP8" i="7"/>
  <c r="AO8" i="7"/>
  <c r="AN8" i="7"/>
  <c r="AM8" i="7"/>
  <c r="AL8" i="7"/>
  <c r="AK8" i="7"/>
  <c r="AJ8" i="7"/>
  <c r="AI8" i="7"/>
  <c r="AH8" i="7"/>
  <c r="AG8" i="7"/>
  <c r="AC8" i="7"/>
  <c r="AB8" i="7"/>
  <c r="AA8" i="7"/>
  <c r="Z8" i="7"/>
  <c r="Y8" i="7"/>
  <c r="X8" i="7"/>
  <c r="W8" i="7"/>
  <c r="T8" i="7"/>
  <c r="Q8" i="7"/>
  <c r="P8" i="7"/>
  <c r="O8" i="7"/>
  <c r="M8" i="7"/>
  <c r="AS7" i="7"/>
  <c r="AT7" i="7" s="1"/>
  <c r="AF7" i="7"/>
  <c r="AD7" i="7"/>
  <c r="U7" i="7"/>
  <c r="V7" i="7" s="1"/>
  <c r="AE7" i="7" s="1"/>
  <c r="N7" i="7"/>
  <c r="AS6" i="7"/>
  <c r="AD6" i="7"/>
  <c r="U6" i="7"/>
  <c r="V6" i="7" s="1"/>
  <c r="N6" i="7"/>
  <c r="AS5" i="7"/>
  <c r="AD5" i="7"/>
  <c r="U5" i="7"/>
  <c r="V5" i="7" s="1"/>
  <c r="AE5" i="7" s="1"/>
  <c r="N5" i="7"/>
  <c r="AS4" i="7"/>
  <c r="AD4" i="7"/>
  <c r="U4" i="7"/>
  <c r="V4" i="7" s="1"/>
  <c r="N4" i="7"/>
  <c r="L8" i="7"/>
  <c r="S8" i="7"/>
  <c r="AI3" i="7"/>
  <c r="AJ3" i="7" s="1"/>
  <c r="AK3" i="7" s="1"/>
  <c r="AL3" i="7" s="1"/>
  <c r="AM3" i="7" s="1"/>
  <c r="AN3" i="7" s="1"/>
  <c r="AO3" i="7" s="1"/>
  <c r="AP3" i="7" s="1"/>
  <c r="AQ3" i="7" s="1"/>
  <c r="AC1" i="7"/>
  <c r="AB1" i="7"/>
  <c r="AA1" i="7"/>
  <c r="Z1" i="7"/>
  <c r="Y1" i="7"/>
  <c r="X1" i="7"/>
  <c r="W1" i="7"/>
  <c r="V1" i="7"/>
  <c r="U1" i="7"/>
  <c r="T1" i="7"/>
  <c r="S1" i="7"/>
  <c r="R1" i="7"/>
  <c r="Q1" i="7"/>
  <c r="P1" i="7"/>
  <c r="O1" i="7"/>
  <c r="N1" i="7"/>
  <c r="M1" i="7"/>
  <c r="L1" i="7"/>
  <c r="K1" i="7"/>
  <c r="AA31" i="6"/>
  <c r="AA30" i="6"/>
  <c r="AA32" i="6" s="1"/>
  <c r="AR20" i="6"/>
  <c r="AQ20" i="6"/>
  <c r="AP20" i="6"/>
  <c r="AO20" i="6"/>
  <c r="AN20" i="6"/>
  <c r="AM20" i="6"/>
  <c r="AL20" i="6"/>
  <c r="AK20" i="6"/>
  <c r="AJ20" i="6"/>
  <c r="AI20" i="6"/>
  <c r="AH20" i="6"/>
  <c r="AG20" i="6"/>
  <c r="AC20" i="6"/>
  <c r="AB20" i="6"/>
  <c r="AA20" i="6"/>
  <c r="Z20" i="6"/>
  <c r="Y20" i="6"/>
  <c r="X20" i="6"/>
  <c r="W20" i="6"/>
  <c r="T20" i="6"/>
  <c r="Q20" i="6"/>
  <c r="P20" i="6"/>
  <c r="O20" i="6"/>
  <c r="M20" i="6"/>
  <c r="L20" i="6"/>
  <c r="AS19" i="6"/>
  <c r="AD19" i="6"/>
  <c r="U19" i="6"/>
  <c r="V19" i="6" s="1"/>
  <c r="AE19" i="6" s="1"/>
  <c r="N19" i="6"/>
  <c r="AS18" i="6"/>
  <c r="AD18" i="6"/>
  <c r="U18" i="6"/>
  <c r="N18" i="6"/>
  <c r="L18" i="6"/>
  <c r="AS17" i="6"/>
  <c r="Q17" i="6"/>
  <c r="U17" i="6" s="1"/>
  <c r="V17" i="6" s="1"/>
  <c r="N17" i="6"/>
  <c r="AS16" i="6"/>
  <c r="AD16" i="6"/>
  <c r="U16" i="6"/>
  <c r="V16" i="6" s="1"/>
  <c r="N16" i="6"/>
  <c r="AS15" i="6"/>
  <c r="AD15" i="6"/>
  <c r="U15" i="6"/>
  <c r="V15" i="6" s="1"/>
  <c r="N15" i="6"/>
  <c r="AS14" i="6"/>
  <c r="AD14" i="6"/>
  <c r="U14" i="6"/>
  <c r="V14" i="6" s="1"/>
  <c r="N14" i="6"/>
  <c r="AS13" i="6"/>
  <c r="AD13" i="6"/>
  <c r="U13" i="6"/>
  <c r="K13" i="6"/>
  <c r="N13" i="6" s="1"/>
  <c r="AS12" i="6"/>
  <c r="AD12" i="6"/>
  <c r="U12" i="6"/>
  <c r="V12" i="6" s="1"/>
  <c r="N12" i="6"/>
  <c r="AS11" i="6"/>
  <c r="AD11" i="6"/>
  <c r="U11" i="6"/>
  <c r="V11" i="6" s="1"/>
  <c r="N11" i="6"/>
  <c r="AS10" i="6"/>
  <c r="AD10" i="6"/>
  <c r="U10" i="6"/>
  <c r="V10" i="6" s="1"/>
  <c r="N10" i="6"/>
  <c r="AS9" i="6"/>
  <c r="AD9" i="6"/>
  <c r="U9" i="6"/>
  <c r="V9" i="6" s="1"/>
  <c r="N9" i="6"/>
  <c r="AS8" i="6"/>
  <c r="AD8" i="6"/>
  <c r="U8" i="6"/>
  <c r="V8" i="6" s="1"/>
  <c r="N8" i="6"/>
  <c r="AS7" i="6"/>
  <c r="AD7" i="6"/>
  <c r="U7" i="6"/>
  <c r="V7" i="6" s="1"/>
  <c r="N7" i="6"/>
  <c r="AD6" i="6"/>
  <c r="U6" i="6"/>
  <c r="V6" i="6" s="1"/>
  <c r="N6" i="6"/>
  <c r="AS5" i="6"/>
  <c r="AD5" i="6"/>
  <c r="U5" i="6"/>
  <c r="K5" i="6"/>
  <c r="AS4" i="6"/>
  <c r="AD4" i="6"/>
  <c r="U4" i="6"/>
  <c r="V4" i="6" s="1"/>
  <c r="N4" i="6"/>
  <c r="S20" i="6"/>
  <c r="AI3" i="6"/>
  <c r="AJ3" i="6" s="1"/>
  <c r="AK3" i="6" s="1"/>
  <c r="AL3" i="6" s="1"/>
  <c r="AM3" i="6" s="1"/>
  <c r="AN3" i="6" s="1"/>
  <c r="AO3" i="6" s="1"/>
  <c r="AP3" i="6" s="1"/>
  <c r="AQ3" i="6" s="1"/>
  <c r="AC1" i="6"/>
  <c r="AB1" i="6"/>
  <c r="AA1" i="6"/>
  <c r="Z1" i="6"/>
  <c r="Y1" i="6"/>
  <c r="X1" i="6"/>
  <c r="W1" i="6"/>
  <c r="V1" i="6"/>
  <c r="U1" i="6"/>
  <c r="T1" i="6"/>
  <c r="S1" i="6"/>
  <c r="R1" i="6"/>
  <c r="Q1" i="6"/>
  <c r="P1" i="6"/>
  <c r="O1" i="6"/>
  <c r="N1" i="6"/>
  <c r="M1" i="6"/>
  <c r="L1" i="6"/>
  <c r="K1" i="6"/>
  <c r="AA23" i="5"/>
  <c r="AA22" i="5"/>
  <c r="AC12" i="5"/>
  <c r="AB12" i="5"/>
  <c r="AA12" i="5"/>
  <c r="Z12" i="5"/>
  <c r="Y12" i="5"/>
  <c r="X12" i="5"/>
  <c r="W12" i="5"/>
  <c r="T12" i="5"/>
  <c r="P12" i="5"/>
  <c r="O12" i="5"/>
  <c r="L12" i="5"/>
  <c r="M12" i="5"/>
  <c r="Q12" i="5"/>
  <c r="AS11" i="5"/>
  <c r="AD11" i="5"/>
  <c r="U11" i="5"/>
  <c r="V11" i="5" s="1"/>
  <c r="N11" i="5"/>
  <c r="AS10" i="5"/>
  <c r="AD10" i="5"/>
  <c r="U10" i="5"/>
  <c r="V10" i="5" s="1"/>
  <c r="N10" i="5"/>
  <c r="AS9" i="5"/>
  <c r="AD9" i="5"/>
  <c r="S9" i="5"/>
  <c r="S12" i="5" s="1"/>
  <c r="N9" i="5"/>
  <c r="AS8" i="5"/>
  <c r="AD8" i="5"/>
  <c r="U8" i="5"/>
  <c r="V8" i="5" s="1"/>
  <c r="N8" i="5"/>
  <c r="AS7" i="5"/>
  <c r="AD7" i="5"/>
  <c r="U7" i="5"/>
  <c r="V7" i="5" s="1"/>
  <c r="N7" i="5"/>
  <c r="AS6" i="5"/>
  <c r="AD6" i="5"/>
  <c r="U6" i="5"/>
  <c r="V6" i="5" s="1"/>
  <c r="N6" i="5"/>
  <c r="AS5" i="5"/>
  <c r="AD5" i="5"/>
  <c r="AD12" i="5" s="1"/>
  <c r="U5" i="5"/>
  <c r="N5" i="5"/>
  <c r="AI3" i="5"/>
  <c r="AJ3" i="5" s="1"/>
  <c r="AK3" i="5" s="1"/>
  <c r="AL3" i="5" s="1"/>
  <c r="AM3" i="5" s="1"/>
  <c r="AN3" i="5" s="1"/>
  <c r="AO3" i="5" s="1"/>
  <c r="AP3" i="5" s="1"/>
  <c r="AQ3" i="5" s="1"/>
  <c r="AC1" i="5"/>
  <c r="AB1" i="5"/>
  <c r="AA1" i="5"/>
  <c r="Z1" i="5"/>
  <c r="Y1" i="5"/>
  <c r="X1" i="5"/>
  <c r="W1" i="5"/>
  <c r="V1" i="5"/>
  <c r="U1" i="5"/>
  <c r="T1" i="5"/>
  <c r="S1" i="5"/>
  <c r="R1" i="5"/>
  <c r="Q1" i="5"/>
  <c r="P1" i="5"/>
  <c r="O1" i="5"/>
  <c r="N1" i="5"/>
  <c r="M1" i="5"/>
  <c r="L1" i="5"/>
  <c r="K1" i="5"/>
  <c r="AA16" i="4"/>
  <c r="AA15" i="4"/>
  <c r="AR5" i="4"/>
  <c r="AQ5" i="4"/>
  <c r="AP5" i="4"/>
  <c r="AO5" i="4"/>
  <c r="AN5" i="4"/>
  <c r="AM5" i="4"/>
  <c r="AL5" i="4"/>
  <c r="AK5" i="4"/>
  <c r="AJ5" i="4"/>
  <c r="AG5" i="4"/>
  <c r="AC5" i="4"/>
  <c r="AB5" i="4"/>
  <c r="AA5" i="4"/>
  <c r="Z5" i="4"/>
  <c r="Y5" i="4"/>
  <c r="X5" i="4"/>
  <c r="W5" i="4"/>
  <c r="T5" i="4"/>
  <c r="S5" i="4"/>
  <c r="Q5" i="4"/>
  <c r="P5" i="4"/>
  <c r="O5" i="4"/>
  <c r="M5" i="4"/>
  <c r="AS4" i="4"/>
  <c r="AD4" i="4"/>
  <c r="AD5" i="4" s="1"/>
  <c r="U4" i="4"/>
  <c r="N4" i="4"/>
  <c r="N5" i="4" s="1"/>
  <c r="AI3" i="4"/>
  <c r="AJ3" i="4" s="1"/>
  <c r="AK3" i="4" s="1"/>
  <c r="AL3" i="4" s="1"/>
  <c r="AM3" i="4" s="1"/>
  <c r="AN3" i="4" s="1"/>
  <c r="AO3" i="4" s="1"/>
  <c r="AP3" i="4" s="1"/>
  <c r="AQ3" i="4" s="1"/>
  <c r="AC1" i="4"/>
  <c r="AB1" i="4"/>
  <c r="AA1" i="4"/>
  <c r="Z1" i="4"/>
  <c r="Y1" i="4"/>
  <c r="X1" i="4"/>
  <c r="W1" i="4"/>
  <c r="V1" i="4"/>
  <c r="U1" i="4"/>
  <c r="T1" i="4"/>
  <c r="S1" i="4"/>
  <c r="R1" i="4"/>
  <c r="Q1" i="4"/>
  <c r="P1" i="4"/>
  <c r="O1" i="4"/>
  <c r="N1" i="4"/>
  <c r="M1" i="4"/>
  <c r="L1" i="4"/>
  <c r="K1" i="4"/>
  <c r="N12" i="5" l="1"/>
  <c r="AS12" i="5"/>
  <c r="V5" i="5"/>
  <c r="AE9" i="8"/>
  <c r="AT19" i="6"/>
  <c r="V4" i="4"/>
  <c r="V5" i="4" s="1"/>
  <c r="U5" i="4"/>
  <c r="AA24" i="5"/>
  <c r="V18" i="6"/>
  <c r="AE18" i="6" s="1"/>
  <c r="AT18" i="6" s="1"/>
  <c r="N8" i="7"/>
  <c r="V8" i="8"/>
  <c r="AF8" i="8" s="1"/>
  <c r="M18" i="8"/>
  <c r="AE4" i="7"/>
  <c r="AE6" i="7"/>
  <c r="AT6" i="7" s="1"/>
  <c r="Q18" i="8"/>
  <c r="AE4" i="4"/>
  <c r="AT4" i="4" s="1"/>
  <c r="AE12" i="8"/>
  <c r="AT12" i="8" s="1"/>
  <c r="AE14" i="8"/>
  <c r="AT14" i="8" s="1"/>
  <c r="AD1" i="8"/>
  <c r="AF9" i="8"/>
  <c r="N10" i="8"/>
  <c r="N18" i="8" s="1"/>
  <c r="V16" i="8"/>
  <c r="AE16" i="8" s="1"/>
  <c r="AT16" i="8" s="1"/>
  <c r="U18" i="8"/>
  <c r="AE11" i="8"/>
  <c r="AT11" i="8" s="1"/>
  <c r="AF11" i="8"/>
  <c r="AE13" i="8"/>
  <c r="AT13" i="8" s="1"/>
  <c r="AF13" i="8"/>
  <c r="AE4" i="8"/>
  <c r="AT4" i="8" s="1"/>
  <c r="AF4" i="8"/>
  <c r="AE5" i="8"/>
  <c r="AT5" i="8" s="1"/>
  <c r="AF5" i="8"/>
  <c r="AE6" i="8"/>
  <c r="AT6" i="8" s="1"/>
  <c r="AF6" i="8"/>
  <c r="AE7" i="8"/>
  <c r="AT7" i="8" s="1"/>
  <c r="AF7" i="8"/>
  <c r="AE15" i="8"/>
  <c r="AT15" i="8" s="1"/>
  <c r="AF15" i="8"/>
  <c r="K18" i="8"/>
  <c r="V10" i="8"/>
  <c r="R18" i="8"/>
  <c r="AD18" i="8"/>
  <c r="AS18" i="8"/>
  <c r="AF12" i="8"/>
  <c r="AF14" i="8"/>
  <c r="L18" i="8"/>
  <c r="AT9" i="8"/>
  <c r="V17" i="8"/>
  <c r="AE17" i="8" s="1"/>
  <c r="AT17" i="8" s="1"/>
  <c r="AA30" i="8"/>
  <c r="AF6" i="7"/>
  <c r="AA20" i="7"/>
  <c r="AD1" i="7"/>
  <c r="AT5" i="7"/>
  <c r="U8" i="7"/>
  <c r="AS8" i="7"/>
  <c r="AF4" i="7"/>
  <c r="K8" i="7"/>
  <c r="AT4" i="7"/>
  <c r="AF5" i="7"/>
  <c r="R8" i="7"/>
  <c r="AD8" i="7"/>
  <c r="AF6" i="6"/>
  <c r="AF19" i="6"/>
  <c r="AE7" i="6"/>
  <c r="AT7" i="6" s="1"/>
  <c r="AE9" i="6"/>
  <c r="AT9" i="6" s="1"/>
  <c r="AE10" i="6"/>
  <c r="AT10" i="6" s="1"/>
  <c r="AE11" i="6"/>
  <c r="AT11" i="6" s="1"/>
  <c r="AE12" i="6"/>
  <c r="AE14" i="6"/>
  <c r="AT14" i="6" s="1"/>
  <c r="AE16" i="6"/>
  <c r="AT16" i="6" s="1"/>
  <c r="AF7" i="6"/>
  <c r="AF8" i="6"/>
  <c r="AD1" i="6"/>
  <c r="AD20" i="6"/>
  <c r="AT12" i="6"/>
  <c r="AF15" i="6"/>
  <c r="AE6" i="6"/>
  <c r="AT6" i="6" s="1"/>
  <c r="AF4" i="6"/>
  <c r="AE4" i="6"/>
  <c r="K20" i="6"/>
  <c r="V5" i="6"/>
  <c r="AF17" i="6"/>
  <c r="AE17" i="6"/>
  <c r="AT17" i="6" s="1"/>
  <c r="N5" i="6"/>
  <c r="N20" i="6" s="1"/>
  <c r="AE8" i="6"/>
  <c r="AT8" i="6" s="1"/>
  <c r="AF10" i="6"/>
  <c r="AF12" i="6"/>
  <c r="AS20" i="6"/>
  <c r="AF14" i="6"/>
  <c r="AF16" i="6"/>
  <c r="U20" i="6"/>
  <c r="AT4" i="6"/>
  <c r="AF9" i="6"/>
  <c r="AF11" i="6"/>
  <c r="V13" i="6"/>
  <c r="AE13" i="6" s="1"/>
  <c r="AT13" i="6" s="1"/>
  <c r="AE15" i="6"/>
  <c r="AT15" i="6" s="1"/>
  <c r="AF18" i="6"/>
  <c r="R20" i="6"/>
  <c r="AE6" i="5"/>
  <c r="AT6" i="5" s="1"/>
  <c r="AE7" i="5"/>
  <c r="AT7" i="5" s="1"/>
  <c r="AF8" i="5"/>
  <c r="AF7" i="5"/>
  <c r="AD1" i="5"/>
  <c r="AE8" i="5"/>
  <c r="AT8" i="5" s="1"/>
  <c r="AF6" i="5"/>
  <c r="AF10" i="5"/>
  <c r="AE10" i="5"/>
  <c r="AT10" i="5" s="1"/>
  <c r="AE11" i="5"/>
  <c r="AT11" i="5" s="1"/>
  <c r="AF11" i="5"/>
  <c r="K12" i="5"/>
  <c r="U9" i="5"/>
  <c r="V9" i="5" s="1"/>
  <c r="R12" i="5"/>
  <c r="AD1" i="4"/>
  <c r="K5" i="4"/>
  <c r="R5" i="4"/>
  <c r="AS5" i="4"/>
  <c r="AF4" i="4"/>
  <c r="L5" i="4"/>
  <c r="AA17" i="4"/>
  <c r="N4" i="3"/>
  <c r="U4" i="3"/>
  <c r="V4" i="3" s="1"/>
  <c r="AD4" i="3"/>
  <c r="AS4" i="3"/>
  <c r="AW4" i="3" s="1"/>
  <c r="N5" i="3"/>
  <c r="U5" i="3"/>
  <c r="V5" i="3" s="1"/>
  <c r="AD5" i="3"/>
  <c r="N6" i="3"/>
  <c r="U6" i="3"/>
  <c r="V6" i="3" s="1"/>
  <c r="AD6" i="3"/>
  <c r="AS6" i="3"/>
  <c r="AW6" i="3" s="1"/>
  <c r="N7" i="3"/>
  <c r="U7" i="3"/>
  <c r="V7" i="3" s="1"/>
  <c r="AD7" i="3"/>
  <c r="AS7" i="3"/>
  <c r="AW7" i="3" s="1"/>
  <c r="N8" i="3"/>
  <c r="U8" i="3"/>
  <c r="V8" i="3" s="1"/>
  <c r="AD8" i="3"/>
  <c r="AS8" i="3"/>
  <c r="AW8" i="3" s="1"/>
  <c r="N9" i="3"/>
  <c r="U9" i="3"/>
  <c r="V9" i="3" s="1"/>
  <c r="AD9" i="3"/>
  <c r="AS9" i="3"/>
  <c r="AW9" i="3" s="1"/>
  <c r="N10" i="3"/>
  <c r="S10" i="3"/>
  <c r="U10" i="3" s="1"/>
  <c r="V10" i="3" s="1"/>
  <c r="AD10" i="3"/>
  <c r="AS10" i="3"/>
  <c r="AW10" i="3" s="1"/>
  <c r="N11" i="3"/>
  <c r="U11" i="3"/>
  <c r="V11" i="3" s="1"/>
  <c r="AD11" i="3"/>
  <c r="AS11" i="3"/>
  <c r="AW11" i="3" s="1"/>
  <c r="N12" i="3"/>
  <c r="U12" i="3"/>
  <c r="V12" i="3" s="1"/>
  <c r="AD12" i="3"/>
  <c r="AS12" i="3"/>
  <c r="AW12" i="3" s="1"/>
  <c r="N13" i="3"/>
  <c r="U13" i="3"/>
  <c r="V13" i="3" s="1"/>
  <c r="AD13" i="3"/>
  <c r="AS13" i="3"/>
  <c r="AW13" i="3" s="1"/>
  <c r="K14" i="3"/>
  <c r="N14" i="3" s="1"/>
  <c r="U14" i="3"/>
  <c r="AD14" i="3"/>
  <c r="AS14" i="3"/>
  <c r="AW14" i="3" s="1"/>
  <c r="N15" i="3"/>
  <c r="U15" i="3"/>
  <c r="V15" i="3" s="1"/>
  <c r="AS15" i="3"/>
  <c r="AW15" i="3" s="1"/>
  <c r="N16" i="3"/>
  <c r="U16" i="3"/>
  <c r="V16" i="3" s="1"/>
  <c r="AD16" i="3"/>
  <c r="AS16" i="3"/>
  <c r="AW16" i="3" s="1"/>
  <c r="N17" i="3"/>
  <c r="U17" i="3"/>
  <c r="V17" i="3" s="1"/>
  <c r="AD17" i="3"/>
  <c r="AS17" i="3"/>
  <c r="AW17" i="3" s="1"/>
  <c r="N18" i="3"/>
  <c r="U18" i="3"/>
  <c r="V18" i="3" s="1"/>
  <c r="AD18" i="3"/>
  <c r="AS18" i="3"/>
  <c r="AW18" i="3" s="1"/>
  <c r="N19" i="3"/>
  <c r="U19" i="3"/>
  <c r="V19" i="3" s="1"/>
  <c r="AD19" i="3"/>
  <c r="AS19" i="3"/>
  <c r="AW19" i="3" s="1"/>
  <c r="N20" i="3"/>
  <c r="U20" i="3"/>
  <c r="V20" i="3" s="1"/>
  <c r="AD20" i="3"/>
  <c r="AS20" i="3"/>
  <c r="AW20" i="3" s="1"/>
  <c r="N21" i="3"/>
  <c r="U21" i="3"/>
  <c r="V21" i="3" s="1"/>
  <c r="AD21" i="3"/>
  <c r="AS21" i="3"/>
  <c r="AW21" i="3" s="1"/>
  <c r="K22" i="3"/>
  <c r="N22" i="3" s="1"/>
  <c r="U22" i="3"/>
  <c r="V22" i="3" s="1"/>
  <c r="AD22" i="3"/>
  <c r="AS22" i="3"/>
  <c r="AW22" i="3" s="1"/>
  <c r="N23" i="3"/>
  <c r="U23" i="3"/>
  <c r="V23" i="3" s="1"/>
  <c r="AD23" i="3"/>
  <c r="AS23" i="3"/>
  <c r="AW23" i="3" s="1"/>
  <c r="N24" i="3"/>
  <c r="U24" i="3"/>
  <c r="V24" i="3" s="1"/>
  <c r="AD24" i="3"/>
  <c r="AS24" i="3"/>
  <c r="AW24" i="3" s="1"/>
  <c r="N25" i="3"/>
  <c r="U25" i="3"/>
  <c r="V25" i="3" s="1"/>
  <c r="AD25" i="3"/>
  <c r="AS25" i="3"/>
  <c r="AW25" i="3" s="1"/>
  <c r="N26" i="3"/>
  <c r="Q26" i="3"/>
  <c r="U26" i="3" s="1"/>
  <c r="V26" i="3" s="1"/>
  <c r="AD26" i="3"/>
  <c r="AS26" i="3"/>
  <c r="AW26" i="3" s="1"/>
  <c r="L27" i="3"/>
  <c r="N27" i="3" s="1"/>
  <c r="U27" i="3"/>
  <c r="AD27" i="3"/>
  <c r="AS27" i="3"/>
  <c r="AW27" i="3" s="1"/>
  <c r="N28" i="3"/>
  <c r="U28" i="3"/>
  <c r="V28" i="3" s="1"/>
  <c r="AD28" i="3"/>
  <c r="AS28" i="3"/>
  <c r="AW28" i="3" s="1"/>
  <c r="N29" i="3"/>
  <c r="U29" i="3"/>
  <c r="V29" i="3" s="1"/>
  <c r="AD29" i="3"/>
  <c r="AS29" i="3"/>
  <c r="AW29" i="3" s="1"/>
  <c r="N30" i="3"/>
  <c r="U30" i="3"/>
  <c r="V30" i="3" s="1"/>
  <c r="AD30" i="3"/>
  <c r="AS30" i="3"/>
  <c r="AW30" i="3" s="1"/>
  <c r="N31" i="3"/>
  <c r="U31" i="3"/>
  <c r="V31" i="3" s="1"/>
  <c r="AD31" i="3"/>
  <c r="AS31" i="3"/>
  <c r="AW31" i="3" s="1"/>
  <c r="N32" i="3"/>
  <c r="U32" i="3"/>
  <c r="V32" i="3" s="1"/>
  <c r="AD32" i="3"/>
  <c r="AS32" i="3"/>
  <c r="AW32" i="3" s="1"/>
  <c r="N33" i="3"/>
  <c r="U33" i="3"/>
  <c r="V33" i="3" s="1"/>
  <c r="AD33" i="3"/>
  <c r="AS33" i="3"/>
  <c r="AW33" i="3" s="1"/>
  <c r="N34" i="3"/>
  <c r="U34" i="3"/>
  <c r="V34" i="3" s="1"/>
  <c r="AD34" i="3"/>
  <c r="AS34" i="3"/>
  <c r="AW34" i="3" s="1"/>
  <c r="N35" i="3"/>
  <c r="U35" i="3"/>
  <c r="V35" i="3" s="1"/>
  <c r="AD35" i="3"/>
  <c r="AS35" i="3"/>
  <c r="AW35" i="3" s="1"/>
  <c r="N36" i="3"/>
  <c r="U36" i="3"/>
  <c r="V36" i="3" s="1"/>
  <c r="AD36" i="3"/>
  <c r="AS36" i="3"/>
  <c r="AW36" i="3" s="1"/>
  <c r="K37" i="3"/>
  <c r="N37" i="3" s="1"/>
  <c r="U37" i="3"/>
  <c r="AD37" i="3"/>
  <c r="AS37" i="3"/>
  <c r="AW37" i="3" s="1"/>
  <c r="N38" i="3"/>
  <c r="U38" i="3"/>
  <c r="V38" i="3" s="1"/>
  <c r="AD38" i="3"/>
  <c r="AS38" i="3"/>
  <c r="AW38" i="3" s="1"/>
  <c r="K39" i="3"/>
  <c r="M39" i="3"/>
  <c r="Q39" i="3"/>
  <c r="U39" i="3" s="1"/>
  <c r="AD39" i="3"/>
  <c r="AS39" i="3"/>
  <c r="AW39" i="3" s="1"/>
  <c r="N40" i="3"/>
  <c r="U40" i="3"/>
  <c r="V40" i="3" s="1"/>
  <c r="AD40" i="3"/>
  <c r="AS40" i="3"/>
  <c r="AW40" i="3" s="1"/>
  <c r="N41" i="3"/>
  <c r="U41" i="3"/>
  <c r="V41" i="3" s="1"/>
  <c r="AS41" i="3"/>
  <c r="AW41" i="3" s="1"/>
  <c r="N42" i="3"/>
  <c r="U42" i="3"/>
  <c r="V42" i="3" s="1"/>
  <c r="AD42" i="3"/>
  <c r="AS42" i="3"/>
  <c r="AW42" i="3" s="1"/>
  <c r="N43" i="3"/>
  <c r="U43" i="3"/>
  <c r="V43" i="3" s="1"/>
  <c r="AD43" i="3"/>
  <c r="AS43" i="3"/>
  <c r="AW43" i="3" s="1"/>
  <c r="N44" i="3"/>
  <c r="U44" i="3"/>
  <c r="V44" i="3" s="1"/>
  <c r="AD44" i="3"/>
  <c r="AS44" i="3"/>
  <c r="AW44" i="3" s="1"/>
  <c r="M45" i="3"/>
  <c r="N45" i="3" s="1"/>
  <c r="R45" i="3"/>
  <c r="U45" i="3" s="1"/>
  <c r="AD45" i="3"/>
  <c r="AS45" i="3"/>
  <c r="AW45" i="3" s="1"/>
  <c r="L46" i="3"/>
  <c r="N46" i="3" s="1"/>
  <c r="U46" i="3"/>
  <c r="AD46" i="3"/>
  <c r="AS46" i="3"/>
  <c r="AW46" i="3" s="1"/>
  <c r="AR47" i="3"/>
  <c r="AR48" i="3" s="1"/>
  <c r="AQ47" i="3"/>
  <c r="AQ48" i="3" s="1"/>
  <c r="AP47" i="3"/>
  <c r="AP48" i="3" s="1"/>
  <c r="AO47" i="3"/>
  <c r="AO48" i="3" s="1"/>
  <c r="AN47" i="3"/>
  <c r="AN48" i="3" s="1"/>
  <c r="AM47" i="3"/>
  <c r="AM48" i="3" s="1"/>
  <c r="AL47" i="3"/>
  <c r="AL48" i="3" s="1"/>
  <c r="AK47" i="3"/>
  <c r="AK48" i="3" s="1"/>
  <c r="AJ47" i="3"/>
  <c r="AJ48" i="3" s="1"/>
  <c r="AI47" i="3"/>
  <c r="AI48" i="3" s="1"/>
  <c r="AH47" i="3"/>
  <c r="AH48" i="3" s="1"/>
  <c r="AG47" i="3"/>
  <c r="AG48" i="3" s="1"/>
  <c r="AC47" i="3"/>
  <c r="AB47" i="3"/>
  <c r="AA47" i="3"/>
  <c r="Z47" i="3"/>
  <c r="Y47" i="3"/>
  <c r="X47" i="3"/>
  <c r="W47" i="3"/>
  <c r="T47" i="3"/>
  <c r="P47" i="3"/>
  <c r="AI3" i="3"/>
  <c r="AJ3" i="3" s="1"/>
  <c r="AK3" i="3" s="1"/>
  <c r="AL3" i="3" s="1"/>
  <c r="AM3" i="3" s="1"/>
  <c r="AN3" i="3" s="1"/>
  <c r="AO3" i="3" s="1"/>
  <c r="AP3" i="3" s="1"/>
  <c r="AQ3" i="3" s="1"/>
  <c r="U12" i="5" l="1"/>
  <c r="V12" i="5"/>
  <c r="AF5" i="5"/>
  <c r="AE5" i="5"/>
  <c r="AE8" i="8"/>
  <c r="AT8" i="8" s="1"/>
  <c r="AF16" i="8"/>
  <c r="AF17" i="8"/>
  <c r="AE10" i="8"/>
  <c r="AT10" i="8" s="1"/>
  <c r="AF10" i="8"/>
  <c r="V18" i="8"/>
  <c r="V8" i="7"/>
  <c r="AF13" i="6"/>
  <c r="AF5" i="6"/>
  <c r="AE5" i="6"/>
  <c r="AT5" i="6" s="1"/>
  <c r="AT20" i="6" s="1"/>
  <c r="V20" i="6"/>
  <c r="AF9" i="5"/>
  <c r="AE9" i="5"/>
  <c r="AT9" i="5" s="1"/>
  <c r="V45" i="3"/>
  <c r="AE45" i="3" s="1"/>
  <c r="AT45" i="3" s="1"/>
  <c r="V27" i="3"/>
  <c r="AE27" i="3" s="1"/>
  <c r="AT27" i="3" s="1"/>
  <c r="AE34" i="3"/>
  <c r="AT34" i="3" s="1"/>
  <c r="AE30" i="3"/>
  <c r="AT30" i="3" s="1"/>
  <c r="AF8" i="3"/>
  <c r="V46" i="3"/>
  <c r="AE46" i="3" s="1"/>
  <c r="AT46" i="3" s="1"/>
  <c r="AF13" i="3"/>
  <c r="AF12" i="3"/>
  <c r="AF40" i="3"/>
  <c r="AF34" i="3"/>
  <c r="AF4" i="3"/>
  <c r="AE13" i="3"/>
  <c r="AT13" i="3" s="1"/>
  <c r="AE43" i="3"/>
  <c r="AT43" i="3" s="1"/>
  <c r="AE40" i="3"/>
  <c r="AT40" i="3" s="1"/>
  <c r="AE21" i="3"/>
  <c r="AT21" i="3" s="1"/>
  <c r="AE20" i="3"/>
  <c r="AT20" i="3" s="1"/>
  <c r="AE17" i="3"/>
  <c r="AT17" i="3" s="1"/>
  <c r="AE16" i="3"/>
  <c r="AT16" i="3" s="1"/>
  <c r="V14" i="3"/>
  <c r="AE14" i="3" s="1"/>
  <c r="AT14" i="3" s="1"/>
  <c r="AE28" i="3"/>
  <c r="AT28" i="3" s="1"/>
  <c r="AE8" i="3"/>
  <c r="AT8" i="3" s="1"/>
  <c r="AE6" i="3"/>
  <c r="AT6" i="3" s="1"/>
  <c r="AF36" i="3"/>
  <c r="AE24" i="3"/>
  <c r="AT24" i="3" s="1"/>
  <c r="AE32" i="3"/>
  <c r="AT32" i="3" s="1"/>
  <c r="AF30" i="3"/>
  <c r="AE22" i="3"/>
  <c r="AT22" i="3" s="1"/>
  <c r="AE12" i="3"/>
  <c r="AT12" i="3" s="1"/>
  <c r="AF43" i="3"/>
  <c r="AF32" i="3"/>
  <c r="AF28" i="3"/>
  <c r="AF25" i="3"/>
  <c r="AF20" i="3"/>
  <c r="AF17" i="3"/>
  <c r="AE10" i="3"/>
  <c r="AT10" i="3" s="1"/>
  <c r="AE44" i="3"/>
  <c r="AT44" i="3" s="1"/>
  <c r="AE36" i="3"/>
  <c r="AT36" i="3" s="1"/>
  <c r="AE4" i="3"/>
  <c r="AT4" i="3" s="1"/>
  <c r="AE26" i="3"/>
  <c r="AT26" i="3" s="1"/>
  <c r="AF42" i="3"/>
  <c r="V37" i="3"/>
  <c r="AF37" i="3" s="1"/>
  <c r="AF23" i="3"/>
  <c r="AF21" i="3"/>
  <c r="AF18" i="3"/>
  <c r="AF16" i="3"/>
  <c r="AF19" i="3"/>
  <c r="AE19" i="3"/>
  <c r="AT19" i="3" s="1"/>
  <c r="AE9" i="3"/>
  <c r="AT9" i="3" s="1"/>
  <c r="AF9" i="3"/>
  <c r="AE5" i="3"/>
  <c r="AT5" i="3" s="1"/>
  <c r="AF5" i="3"/>
  <c r="AE41" i="3"/>
  <c r="AT41" i="3" s="1"/>
  <c r="AF41" i="3"/>
  <c r="AF38" i="3"/>
  <c r="AE38" i="3"/>
  <c r="AT38" i="3" s="1"/>
  <c r="AE33" i="3"/>
  <c r="AT33" i="3" s="1"/>
  <c r="AF33" i="3"/>
  <c r="AE29" i="3"/>
  <c r="AT29" i="3" s="1"/>
  <c r="AF29" i="3"/>
  <c r="AF10" i="3"/>
  <c r="AF44" i="3"/>
  <c r="AE42" i="3"/>
  <c r="AT42" i="3" s="1"/>
  <c r="V39" i="3"/>
  <c r="N39" i="3"/>
  <c r="N47" i="3" s="1"/>
  <c r="N48" i="3" s="1"/>
  <c r="AE11" i="3"/>
  <c r="AT11" i="3" s="1"/>
  <c r="AF11" i="3"/>
  <c r="AE7" i="3"/>
  <c r="AT7" i="3" s="1"/>
  <c r="AF7" i="3"/>
  <c r="AF6" i="3"/>
  <c r="AF15" i="3"/>
  <c r="AE15" i="3"/>
  <c r="AT15" i="3" s="1"/>
  <c r="AE35" i="3"/>
  <c r="AT35" i="3" s="1"/>
  <c r="AF35" i="3"/>
  <c r="AE31" i="3"/>
  <c r="AT31" i="3" s="1"/>
  <c r="AF31" i="3"/>
  <c r="AF26" i="3"/>
  <c r="AE25" i="3"/>
  <c r="AT25" i="3" s="1"/>
  <c r="AE23" i="3"/>
  <c r="AT23" i="3" s="1"/>
  <c r="AE18" i="3"/>
  <c r="AT18" i="3" s="1"/>
  <c r="AF24" i="3"/>
  <c r="AF22" i="3"/>
  <c r="L47" i="3"/>
  <c r="R47" i="3"/>
  <c r="S47" i="3"/>
  <c r="Q47" i="3"/>
  <c r="M47" i="3"/>
  <c r="K47" i="3"/>
  <c r="O47" i="3"/>
  <c r="AS47" i="3"/>
  <c r="AS48" i="3" s="1"/>
  <c r="AA58" i="3"/>
  <c r="AA57" i="3"/>
  <c r="R1" i="3"/>
  <c r="M1" i="3"/>
  <c r="W1" i="3"/>
  <c r="T1" i="3"/>
  <c r="S1" i="3"/>
  <c r="AT5" i="5" l="1"/>
  <c r="AT12" i="5" s="1"/>
  <c r="AE12" i="5"/>
  <c r="AF45" i="3"/>
  <c r="AF14" i="3"/>
  <c r="AT18" i="8"/>
  <c r="AE18" i="8"/>
  <c r="AT8" i="7"/>
  <c r="AE8" i="7"/>
  <c r="AE20" i="6"/>
  <c r="AT5" i="4"/>
  <c r="AE5" i="4"/>
  <c r="AF27" i="3"/>
  <c r="AF46" i="3"/>
  <c r="AE37" i="3"/>
  <c r="AT37" i="3" s="1"/>
  <c r="AE39" i="3"/>
  <c r="AT39" i="3" s="1"/>
  <c r="AF39" i="3"/>
  <c r="U47" i="3"/>
  <c r="U48" i="3" s="1"/>
  <c r="AA59" i="3"/>
  <c r="Y1" i="3"/>
  <c r="AB1" i="3"/>
  <c r="AC1" i="3"/>
  <c r="P1" i="3"/>
  <c r="AA1" i="3"/>
  <c r="X1" i="3"/>
  <c r="Z1" i="3"/>
  <c r="Q1" i="3"/>
  <c r="V47" i="3" l="1"/>
  <c r="V48" i="3" s="1"/>
  <c r="AD47" i="3"/>
  <c r="AD48" i="3" s="1"/>
  <c r="AD1" i="3"/>
  <c r="L1" i="3"/>
  <c r="K1" i="3"/>
  <c r="O1" i="3"/>
  <c r="N1" i="3"/>
  <c r="K3" i="2"/>
  <c r="AT47" i="3" l="1"/>
  <c r="AT48" i="3" s="1"/>
  <c r="AE47" i="3"/>
  <c r="AE48" i="3" s="1"/>
  <c r="V1" i="3"/>
  <c r="U1" i="3"/>
</calcChain>
</file>

<file path=xl/sharedStrings.xml><?xml version="1.0" encoding="utf-8"?>
<sst xmlns="http://schemas.openxmlformats.org/spreadsheetml/2006/main" count="897" uniqueCount="226">
  <si>
    <t>The ARPA team provides updates to the Interim Finance Committee (IFC) at every meeting.  Subrecipient Spend Plan updates are included in the report.  Please provide updates by the deadline below:</t>
  </si>
  <si>
    <t>IFC:</t>
  </si>
  <si>
    <t xml:space="preserve">DEADLINE: </t>
  </si>
  <si>
    <t xml:space="preserve"> All funds must be spent by:</t>
  </si>
  <si>
    <t xml:space="preserve">COUNTDOWN (from IFC):  </t>
  </si>
  <si>
    <t xml:space="preserve">Spend Plan updates due for April IFC: </t>
  </si>
  <si>
    <t xml:space="preserve">Spend Plans are due by COB:  </t>
  </si>
  <si>
    <t>ARPA SUBRECIPIENT - SPEND PLAN UPDATE INSTRUCTIONS:</t>
  </si>
  <si>
    <t xml:space="preserve">Complete Spend Plan based on applicable months remaining for each project period, allocating the UNSPENT BALANCE REMAINING.  </t>
  </si>
  <si>
    <r>
      <t xml:space="preserve">The Total Reimbursements (Column AE) is based on RFR submittals received into the COVID Mailbox through </t>
    </r>
    <r>
      <rPr>
        <u/>
        <sz val="12"/>
        <color theme="1"/>
        <rFont val="Tahoma"/>
        <family val="2"/>
      </rPr>
      <t>3/16/26</t>
    </r>
    <r>
      <rPr>
        <sz val="12"/>
        <color theme="1"/>
        <rFont val="Tahoma"/>
        <family val="2"/>
      </rPr>
      <t xml:space="preserve">.  </t>
    </r>
  </si>
  <si>
    <r>
      <t xml:space="preserve">Column AH is for any pending RFRs that have </t>
    </r>
    <r>
      <rPr>
        <u/>
        <sz val="12"/>
        <color theme="1"/>
        <rFont val="Tahoma"/>
        <family val="2"/>
      </rPr>
      <t>NOT</t>
    </r>
    <r>
      <rPr>
        <sz val="12"/>
        <color theme="1"/>
        <rFont val="Tahoma"/>
        <family val="2"/>
      </rPr>
      <t xml:space="preserve"> been submitted to ARPA through February 2026.</t>
    </r>
  </si>
  <si>
    <t xml:space="preserve">Columns AI through AV are for projections from March 2026 through the Project End Date. </t>
  </si>
  <si>
    <t>Column AW is the check totals, which cannot exceed the unspent balance.</t>
  </si>
  <si>
    <t>Complete the Status and Comments columns.</t>
  </si>
  <si>
    <t>The expectation is to complete monthly amounts based on the project expenditure timelines for reimbursements using spending trends, spending cycles and/or knowledge of ramping up expenditures.</t>
  </si>
  <si>
    <t xml:space="preserve">Any amounts identified as spend plan savings/deobligations must be accompanied by a deobligating ACR with the accompanying work program due MARCH 30, 2026.  This allows GFO to reallocate funding immediately.  </t>
  </si>
  <si>
    <t xml:space="preserve">Now is the time to Identify any delays and/or concerns about spending the balance remaining by your Project End Date. </t>
  </si>
  <si>
    <t>Plan for April 2026 IFC to be available for questions regarding your projects.</t>
  </si>
  <si>
    <t xml:space="preserve">Send your responses to covid19@finance.nv.gov </t>
  </si>
  <si>
    <r>
      <t>For any questions, please reach out to Lesa Galloway,</t>
    </r>
    <r>
      <rPr>
        <u/>
        <sz val="14"/>
        <color theme="4"/>
        <rFont val="Calibri"/>
        <family val="2"/>
        <scheme val="minor"/>
      </rPr>
      <t xml:space="preserve"> lgalloway@finance.nv.gov </t>
    </r>
    <r>
      <rPr>
        <sz val="14"/>
        <color theme="4"/>
        <rFont val="Calibri"/>
        <family val="2"/>
        <scheme val="minor"/>
      </rPr>
      <t>.</t>
    </r>
  </si>
  <si>
    <t>RFR'S RECEIVED THROUGH 3/16/2026</t>
  </si>
  <si>
    <t>SPEND PLAN UPDATES - FOR THE REMAINDER OF THE PROJECT PERIOD</t>
  </si>
  <si>
    <t>Agency Number</t>
  </si>
  <si>
    <t>Agency</t>
  </si>
  <si>
    <t>Allocation Number</t>
  </si>
  <si>
    <t>Recipient Name</t>
  </si>
  <si>
    <t>Sub Recipient</t>
  </si>
  <si>
    <t>Project Description</t>
  </si>
  <si>
    <t>Start Date</t>
  </si>
  <si>
    <t>End Date</t>
  </si>
  <si>
    <t>BA#</t>
  </si>
  <si>
    <t>CAT(s)</t>
  </si>
  <si>
    <t>Original NOA
Amount</t>
  </si>
  <si>
    <t>Supplemental
 Allocations
NOA
Amount</t>
  </si>
  <si>
    <t>Amendment(s)</t>
  </si>
  <si>
    <t>TOTAL REVISED ALLOCATION
Original NOA + Supplemental + Amendments</t>
  </si>
  <si>
    <t>SFY 22 Deobligations</t>
  </si>
  <si>
    <t>SFY 23 Deobligations</t>
  </si>
  <si>
    <t>SFY 24 Deobligations</t>
  </si>
  <si>
    <t>SFY 25 Deobligations</t>
  </si>
  <si>
    <t>SFY 26 Deobligations</t>
  </si>
  <si>
    <t>SFY 27 Deobligations</t>
  </si>
  <si>
    <t>Total Deobligations 
(CALCULATED COLUMN)</t>
  </si>
  <si>
    <t>TOTAL
ALLOCATION
(CALCULATED COLUMN)</t>
  </si>
  <si>
    <t>SFY21
Amount 
Spent</t>
  </si>
  <si>
    <t>SFY22
Amount 
Spent</t>
  </si>
  <si>
    <t>SFY23
Amount 
Spent</t>
  </si>
  <si>
    <t>SFY24
Amount 
Spent</t>
  </si>
  <si>
    <t>SFY25
Amount 
Spent</t>
  </si>
  <si>
    <t>SFY26
Amount 
Spent</t>
  </si>
  <si>
    <t>SFY27
Amount 
Spent</t>
  </si>
  <si>
    <t>TOTAL REIMBURSEMENTS PAID PER RFR'S RECEIVED BY SUBRECIPIENTS</t>
  </si>
  <si>
    <t>TOTAL UNSPENT BALANCE
 GFO 
PAYMENT
LEDGERS</t>
  </si>
  <si>
    <t>% Spent</t>
  </si>
  <si>
    <t>PENDING 
RFR'S SUBMITTED AFTER 3/16/2026 FOR JULY-FEB</t>
  </si>
  <si>
    <t>FINAL 
CLOSE-OUT</t>
  </si>
  <si>
    <t>SPEND PLAN
TOTAL</t>
  </si>
  <si>
    <t>CK TOTALS
(SPEND PLAN TOTAL CANNOT EXCEED UNSPENT BALANCE)</t>
  </si>
  <si>
    <t xml:space="preserve">STATUS:
*ON-TRACK
*DELAYS (explain)
*SAVINGS IDENTIFIED
** NO RESPONSE </t>
  </si>
  <si>
    <t>SUB-RECIPIENT COMMENTS:</t>
  </si>
  <si>
    <t>400</t>
  </si>
  <si>
    <t>DHHS</t>
  </si>
  <si>
    <t>23EIPRC01</t>
  </si>
  <si>
    <t>DHHS- DO</t>
  </si>
  <si>
    <t>N/A</t>
  </si>
  <si>
    <t>EARLY INTERVENTION PERSONNEL CENTER</t>
  </si>
  <si>
    <t>23NVTRI01</t>
  </si>
  <si>
    <t>NEVADA TRANSPLANT INSTITUTE</t>
  </si>
  <si>
    <t>402</t>
  </si>
  <si>
    <t>ADSD</t>
  </si>
  <si>
    <t>23CMSMI01</t>
  </si>
  <si>
    <t>DHHS-ADSD</t>
  </si>
  <si>
    <t>Case Management System Modernization/Integration</t>
  </si>
  <si>
    <t>23FCWPL01</t>
  </si>
  <si>
    <t xml:space="preserve">Personal Care Workforce Impact			</t>
  </si>
  <si>
    <t>23HCAPD01</t>
  </si>
  <si>
    <t>Home/Chore Assistance for people with Disabilities</t>
  </si>
  <si>
    <t>23INHSV01</t>
  </si>
  <si>
    <t>In home Services, home modifications, assistive tech</t>
  </si>
  <si>
    <t>23RFPCN01</t>
  </si>
  <si>
    <t>RFP Consultant for Intensive Behavioral Support Homes</t>
  </si>
  <si>
    <t>23RSBEX01</t>
  </si>
  <si>
    <t>Residential Setting Beds Expansion</t>
  </si>
  <si>
    <t>23SVNEX01</t>
  </si>
  <si>
    <t xml:space="preserve"> Service Navigation Expansion</t>
  </si>
  <si>
    <t>406</t>
  </si>
  <si>
    <t>DPBH</t>
  </si>
  <si>
    <t>22BHCGM01</t>
  </si>
  <si>
    <t>DHHS-DPBH</t>
  </si>
  <si>
    <t>CONTRACT MANAGEMENT SYSTEM</t>
  </si>
  <si>
    <t>22BHSTF01b-c</t>
  </si>
  <si>
    <t>DPBH STAFFING for ARPA Reporting-SFY24 &amp; SFY25</t>
  </si>
  <si>
    <t>01 /
18</t>
  </si>
  <si>
    <t>23CFAEP01</t>
  </si>
  <si>
    <t>EPIDEMIOLOGIST</t>
  </si>
  <si>
    <t>23CSSBC01</t>
  </si>
  <si>
    <t>CRISIS STABILIZATION  CENTER</t>
  </si>
  <si>
    <t>23EMGCS01</t>
  </si>
  <si>
    <t>DHHS-DPBH-CRISIS RESPONSE</t>
  </si>
  <si>
    <t>EMERGENCY CRISIS CARE (Transfer 5 million to DCFS)</t>
  </si>
  <si>
    <t>23GIDTR01</t>
  </si>
  <si>
    <t>GENOMIC INFECTIOUS DISEASE TRACKING</t>
  </si>
  <si>
    <t xml:space="preserve">DPBH </t>
  </si>
  <si>
    <t>23HCWSS02</t>
  </si>
  <si>
    <t>Health Care Workforce Scholarships (Transferred from DHCFP)</t>
  </si>
  <si>
    <t>23IBCLC02</t>
  </si>
  <si>
    <t xml:space="preserve">International Board Certified Lactation Consultants </t>
  </si>
  <si>
    <t>23LCCMS01</t>
  </si>
  <si>
    <t>Lakes Crossing Camera System</t>
  </si>
  <si>
    <t>23LRHA01</t>
  </si>
  <si>
    <t>Local &amp; Regional Authorities Washoe, Carson, Churchill &amp; SNHD (Merged)</t>
  </si>
  <si>
    <t>23NBSTR01</t>
  </si>
  <si>
    <t>UNR NSPHL Newborn</t>
  </si>
  <si>
    <t>23RCCLV01</t>
  </si>
  <si>
    <t>RECUPERATIVE CARE CENTER EXPANSION</t>
  </si>
  <si>
    <t>23RHSCC01</t>
  </si>
  <si>
    <t>Reproductive Health Services</t>
  </si>
  <si>
    <t>01, 15</t>
  </si>
  <si>
    <t>24FPROS01</t>
  </si>
  <si>
    <t>Forensic Professional Services - Lake Crossing</t>
  </si>
  <si>
    <t>24JBMHP01</t>
  </si>
  <si>
    <t>Forensic Jail Based Mental Health Programs (SNAMHS/NNAMHS)</t>
  </si>
  <si>
    <t>24SNFLT01</t>
  </si>
  <si>
    <t>Skilled Nursing Facility - Forensic Long-Term Care</t>
  </si>
  <si>
    <t>407</t>
  </si>
  <si>
    <t>DWSS</t>
  </si>
  <si>
    <t>23ACNVM01</t>
  </si>
  <si>
    <t>DHHS-DSS</t>
  </si>
  <si>
    <t>ACCESS NEVADA MODERNIZATION 
No Wrong Door Single Web Portal</t>
  </si>
  <si>
    <t>23CHDIF01</t>
  </si>
  <si>
    <t>CHILD CARE INFRASTRUCTURE</t>
  </si>
  <si>
    <t>DSS</t>
  </si>
  <si>
    <t>23NOMAD01</t>
  </si>
  <si>
    <t>NOMADS MODERNIZATION</t>
  </si>
  <si>
    <t>24SUEBT01</t>
  </si>
  <si>
    <t>DWSS Summer EBT</t>
  </si>
  <si>
    <t>409</t>
  </si>
  <si>
    <t>DCFS</t>
  </si>
  <si>
    <t>22DSWHD01</t>
  </si>
  <si>
    <t>DHHS-DCFS-SNCAS</t>
  </si>
  <si>
    <t>DESERT WILLOW HARDENING
CIP#: 22-A012 Ceiling Replacement</t>
  </si>
  <si>
    <t>22DSWHD01a</t>
  </si>
  <si>
    <t>DESERT WILLOW HARDENING
 CIP Project#: 23-A005 Anti-Ligature &amp; Unit Hardening</t>
  </si>
  <si>
    <t>23CLKCW01</t>
  </si>
  <si>
    <t>DHHS-DCFS</t>
  </si>
  <si>
    <t>CLARK COUNTY CHILD WELFARE</t>
  </si>
  <si>
    <t>23EMGCS02</t>
  </si>
  <si>
    <t>EMERGENCY FUNDING FOR CHILD AND FAMILY SERVICES</t>
  </si>
  <si>
    <t>23EMPLR02</t>
  </si>
  <si>
    <t>EMERGENCY AND PLANNED RESPITE</t>
  </si>
  <si>
    <t>3146-FY24</t>
  </si>
  <si>
    <t>01
50</t>
  </si>
  <si>
    <t>23FTFPS01</t>
  </si>
  <si>
    <t>FAMILY TO PEER SUPPORT</t>
  </si>
  <si>
    <t>3145
3146-FY24</t>
  </si>
  <si>
    <t>23IFIHS01</t>
  </si>
  <si>
    <t xml:space="preserve"> INTENSIVE FAMILY IN HOME SERVICES</t>
  </si>
  <si>
    <t>01
41</t>
  </si>
  <si>
    <t>23LVSRC01</t>
  </si>
  <si>
    <t>VEGAS STRONG RESILIENCY CENTER</t>
  </si>
  <si>
    <t>23NWFEO01</t>
  </si>
  <si>
    <t>Nursing Workforce Educational Opportunity</t>
  </si>
  <si>
    <t>23SUPST3145</t>
  </si>
  <si>
    <t>ARPA OVERSIGHT (8 FTE Support Positions)</t>
  </si>
  <si>
    <t>01, 
43</t>
  </si>
  <si>
    <t>23SUPST3146</t>
  </si>
  <si>
    <t>CHILDRENS BEHAVIORAL HEALTH AUTHORITY (8 FTE Support Positions)</t>
  </si>
  <si>
    <t>23UNITY01</t>
  </si>
  <si>
    <t>UNITY Replacement</t>
  </si>
  <si>
    <t>23WINIC01</t>
  </si>
  <si>
    <t>Wraparound Authority/ intensive Care Coordination</t>
  </si>
  <si>
    <t>3145-FY23, 3146-FY24</t>
  </si>
  <si>
    <t>01, 40</t>
  </si>
  <si>
    <t>24CMH9A01</t>
  </si>
  <si>
    <t>CAMPUS FOR HOPE (formerly DCFS Bldg. 9 renovations - West Charleston Children's Mental Health)</t>
  </si>
  <si>
    <t>ON-TRACK</t>
  </si>
  <si>
    <t xml:space="preserve">- Preliminary site monitor was conducted on 3/5/2026. All infrastructure was observed related to the transplant ecosystem. 
-Donor Care Unit is expected to open April 15th. All equipment has been purchased and will be delivered once space finishings have been completed.
- The Donor Transplant Testing facility is now complete and testing donors in NV. The lab is fully operational and has been surveyed by both FDA and CLIA.
</t>
  </si>
  <si>
    <t>On track</t>
  </si>
  <si>
    <t>Note that the end date in this file was incorrect.  NOA says 12/31/2026. Projection methodology:
- Guidesoft Inc MSA Contractors  based on monthly average through August 2026, with reduced hours for Sept.-Nov. 2026. 
- O365 based on monthly average costs.
- Insight Public Sector based on contract deliverables.
- Wellsky based on contract deliverables.</t>
  </si>
  <si>
    <t>Projection methodology:
- Public Health Supportive based on project plan.
- KPS3 based on project deliverable schedule.</t>
  </si>
  <si>
    <t>Projection methodology:
- Acumen Fiscal Agent based on monthly projections for self-directed service support (Jan.-Dec. 2025 reflects approved services, monthly average used for Dec. 2025-Jun. 2026)
- Washoe County based on projections for direct services,  reflects the monthly average used for Dec. 2025-Feb. 2026)
- Jewish Family Service Agency based on projections for monthly direct service and administrative cost (amount varies by month)</t>
  </si>
  <si>
    <t xml:space="preserve">Working with subrecipient/provider to fix RFR errors before payment. </t>
  </si>
  <si>
    <t xml:space="preserve">Based on our current expenditures and the understanding that we will be making additional expenditures due to Incentives being paid out to the participating providers.  </t>
  </si>
  <si>
    <t>Savings Identified</t>
  </si>
  <si>
    <t>Subaward de-obligations</t>
  </si>
  <si>
    <t>Projection methodology:
- Money Management International based on monthly contract amount.
- Jewish Family Service Agency, Lyon County, and Access to Healthcare Network based on remaining balance and award, split across remaining months.
- KPS3 based on contract deliverables (Start date for additional deliverable in Jan. 2026, continuing through Jun. 2026.)
- Nevada Public Health Foundation based on contract deliverables (Higher amount in Apr. and Jun. 2026, other months in project period at $10k.)</t>
  </si>
  <si>
    <t>On Track</t>
  </si>
  <si>
    <t>Project performance period extended for continued work and support of completing project tasks.  System configuration updates are required for templates and documents. Some updates to functionality as well. Spend plan calculated on equal amounts for remaining months of project.</t>
  </si>
  <si>
    <t xml:space="preserve">On Track </t>
  </si>
  <si>
    <t>Project performance period extended for continued work and support of completing project tasks. Project on-track to fully expend all funds. Spend plan calculated on equal amounts for remaining months of project.</t>
  </si>
  <si>
    <t>UNR PhD (3), MS HAB (5), MPH Epi (3; 1 moved to Grad Special), Grad Special MPH Epi (1), Epidemiology and Biostatistics Certificate (3; 1 moved to Grad Special), Online Public Health Data Management and Analysis Certificate (3), Undergraduate Public Health (2), Graduate Assistant MS HAB (3), Graduate Assistant MPH Epi (7). UNLV Call for Applications closed for Spring 2026. Total Scholarships given in Fall 2025: 41(Undergraduate= 6; Master's= 15; Doctoral=20).</t>
  </si>
  <si>
    <t>The remaining projected balance processed with the Renown subaward, the enitre remaining balance has been expended.  Project open to complete close out activities.</t>
  </si>
  <si>
    <t>There is remaining balance of $14,433.22.  Received extension request approval, providing until 6/30/2026 to expend remaining amount giving a monthly projection of $3,608.31 x 4 Months.</t>
  </si>
  <si>
    <t>Project on track to fully spend down by end of performance period. Spend plan calculated on equal amounts for remaining months of project.</t>
  </si>
  <si>
    <t xml:space="preserve"> Healthy Communities Coalition 22 scholarship recipients. 20 CHW I, 2 CHW II certifications. 100% spent down. UNR Larson Institute 20 scholarship recipients CHW, 15 English Doula, 17 Spanish Doula scholarship recipients, 20 scholarship applicants accepted training scholarships. UNR Integration 7 fellowships. Nevada Primary Care 11 Scholarships, 13 PCP’s, 3 MA learners, 7 EKG learners. High Sierra AHEC 15 scholarships for Spring 2026 semester. Total of 39 applications were received for Spring 2026. UNR CASAT Supervision: 10 new licensed PRSS-S; 1 new licensed ADG Supervisors. UNLV BeHere 23 scholarship recipients. UNR Resilience 12 - Public Health Certificates
9- Full time online MPH program.</t>
  </si>
  <si>
    <t xml:space="preserve">Final 6 of Level 3 scholarships were distributed. Level 1 and level 2 program began with a total of 52 scholarship recipients. Out of those, 16 people completed their certifications and two are completing their certification requirements. </t>
  </si>
  <si>
    <t>Project performance period extended for continued work and support of completing project tasks. An upgrade to the flooring in the area this project took place is going to occur. Contract with flooring vendor in process.  $288,337.50 to 24JBMHP01 through de-obligation completed.  Remaining balance expected to be exhausted by end of project period.</t>
  </si>
  <si>
    <t xml:space="preserve">Washoe: The project is on time and on budget. A lot has been accomplished. Furniture has been delivered and cubicles installed. The cabinetry is complete and punch list items are starting to be worked through. The project is scheduled for early March CofO and a ribbon cutting on March 26th.
Carson: The project is on track to fully expend, which support staffing of key positions within the agency.
Churchill:  In progress. Equipment was purchased in January 2026, 25% of the Security Equipment ordered for CNHD. All but two pieces of equipment have been relocated.
</t>
  </si>
  <si>
    <t>Spend down is on track; 3 of the 5 remaining disorders will be added to the panel after the building certificate of occupancy is granted in October 2026 as equipment can't be set up until they are in the new building. NSPHL states they will completely spend down and have a year to expend the final 18% of the award remaining.</t>
  </si>
  <si>
    <t>Project is ongoing and has incurred $7,790,814.24 in expenditures as of March 15th, 2026.  Expected to fully spend down by end of project period.</t>
  </si>
  <si>
    <t>ARPA funding supports subgrants to three other reproductive health service programs, Carson City Health and Human Services (CCHHS), Central Nevada Health District (CNHD), and Northern Nevada Public Health (NNPH). All three subgrantees have submitted spend plans for the entirety of the project period; spend plans submitted are based by SFY, hence the projections have been broken out monthly based on subrecipients projections. Spend plans ascertain they will fully expend their award amounts by the end of the project period, December 31, 2026. Additionally, ARPA is being highly depended on during these unknowing moments for CHN and the sub awardees as it still remains unclear as to whether Title X will continue to fully fund programs, although Title X has released the second NOGAs for this project year (from April 1, 2025 – March 31, 2026).</t>
  </si>
  <si>
    <t>Contracted clinical staff continue to serve the program in way of evaluations and competency based services. The projections are based on the same number of contractors working the same number of hours each week. Program leadership and fiscal management work closely together to ensure allocation is utilized entirely within the performance period.</t>
  </si>
  <si>
    <t xml:space="preserve">Sub-awards have been executed and awarded to Clark County Detention Center and Washoe County Jail. Program in full operating for Washoe and Clark Counties.   Program continues to be the destination of re-allocated funds to support ongoing efforts.  </t>
  </si>
  <si>
    <t>Remaining funds are expected to be fully expended, in equal parts for remaining months of project period.</t>
  </si>
  <si>
    <t> </t>
  </si>
  <si>
    <t>Projections are based on monthly deliverables and remaining GTO billings through June 2026.</t>
  </si>
  <si>
    <t>All projects are monitored monthly and spending remains on track.</t>
  </si>
  <si>
    <t xml:space="preserve">Projections are based on contractual/MSA deliverables, a pending licensing purchase and a pending equipment purchase. </t>
  </si>
  <si>
    <t>A final JV to cover SEBT cost-allocated payroll in 3233 is the last item needed to close out this project.</t>
  </si>
  <si>
    <t>On-Track</t>
  </si>
  <si>
    <t xml:space="preserve">Spending plan provided by SPWD for Ceiling Replacement Project 22DSWD01 (Project #22-A012) which is estimated to be completed by December 2026. The Unit Hardening project will be contracted to Whiting Turner and is scheduled to begin in April 2026 and be complete December 2026. Per SPWD, $49,800 a month is expected to be expended through the end of the project. </t>
  </si>
  <si>
    <t xml:space="preserve">Spending plan provided by SPWD for 22DSWD01a (Project #23-A005) which is estimated to be completed by December 2026. The Unit Hardening project will be contracted to Whiting Turner and is scheduled to begin in April 2026 and be complete December 2026. Funding for this work is supplemented by CIP project 23-M02 as an emergent need, however we plan to spend ARPA funds first which is why the projection shows 23-A005 spending mostly complete by August 2026. Per SPWD, $180,100 a month is expected to be expended through the end of the project. </t>
  </si>
  <si>
    <t>Delays</t>
  </si>
  <si>
    <t xml:space="preserve">This project allocates ARPA funds to develop the new Clark County Clinical and Community Services (CCS) department. The new department represents a major system transformation for Clark County, establishing a dedicated division to support the implementation of Family First Prevention Services Act (FFPSA), Differential Response, and enhanced Medicaid-funded services for children with behavioral health needs. This plan aligns expenditures with operational readiness and contract execution timelines. Spending between January 2026 – June 2026 emphasizes infrastructure, IT systems, services restructure and hiring staff and training investments required to launch and sustain the department. The County anticipates full drawdown of the $3.3 million by June 30, 2026.  Clark County is utilizing this ARPA project to set up a Qualified Residential Treatment Program (QRTP) which provides non-foster family home setting that is intended for children and youth with behavioral health challenges. Projections from February through June 2026 are based on current spending trends. </t>
  </si>
  <si>
    <t>On target</t>
  </si>
  <si>
    <t>This project funds NV PEP, Inc to provide Family Peer to Peer Support Services to children with sever emotional disabilities and their families. This project is projected to be fully expended by May 2026. The amounts projected each month are based on current spending trends.</t>
  </si>
  <si>
    <t xml:space="preserve">
This construction project has multiple funding sources that have varying deadlines for funds to be expended: ARPA funds of $6.5m from DCFS and $2m from GFO – these funds are available until 12/31/26 and are anticipated to be fully expended by June 2026– these amounts are projected and will vary from month to month based on work completed and invoiced by vendors.</t>
  </si>
  <si>
    <t xml:space="preserve">DCFS staff are in contact with UNR's grant staff to ensure billing is up to date. Currently, UNR has the current cohort of 46 students enrolled for Spring 26, 32 students for Summer 2026 and 30 students for Fall 2026. In addition, UNR will be awarding scholarships to 40-60 additional students between Fall 2025-Fall 2026 semesters. Projections are based on scholarship support for APRN students by semester. </t>
  </si>
  <si>
    <t>This project oversees ARPA projects to provide support in the areas of fiscal, reporting, subrecipient monitoring, grants management, contract management and human resources to comply with federal and state regulations. The amounts projected each month are based on current spending trends for 1 temp contractor</t>
  </si>
  <si>
    <t>This project supports contractors to provide children's behavioral health support for the division.  The amounts projected each month are based on current spending trend for 1 temp contractor</t>
  </si>
  <si>
    <t xml:space="preserve">The agency has communicated with several vendors to identify options that will allow the agency to spend down ARPA funds before December 31, 2026.  Two vendors have provided viable options that will expend the funds in time while appearing to resolve the concern expressed by the Children’s Bureau on the initial contract that did not receive approval.  While DCFS has not received formal approval, the agency has been working very closely with the Children’s Bureau to ensure the options are viable. Projections based on anticipated costs. </t>
  </si>
  <si>
    <t>This project will build buildings on the Campus for Hope for behavioral health services.  The timeline for this project is still being worked on in the contract. The total project is $17.5M of which the ARPA funds will be used first to pay. Projections are based on the total amount of this ARPA project being evenly distributed across the performance period.   </t>
  </si>
  <si>
    <t>ck</t>
  </si>
  <si>
    <t>Projections based on the adjusted monthly flat fee of the Magellan contract of $200,000 a month from November 2025 to March 2026 and $187,000 a month from April 2026 to December 2026. Distribution and allocation of the remaining funds is based on the remaining balance in each project. The March projection includes the expenses from November through March 2026.</t>
  </si>
  <si>
    <t xml:space="preserve">Projections based on the adjusted monthly flat fee of the Magellan contract of $200,000 a month for November 2025. The remaining funds on this project have been paid in March 2026 for November 2025's invoice. This project is fully expended and remaining servives will be reallocated between the remaining 3 projects. .  </t>
  </si>
  <si>
    <r>
      <rPr>
        <sz val="11"/>
        <color rgb="FFFF0000"/>
        <rFont val="Calibri"/>
        <family val="2"/>
        <scheme val="minor"/>
      </rPr>
      <t xml:space="preserve">This project is for BA3276, which moved to agency 402.  </t>
    </r>
    <r>
      <rPr>
        <sz val="11"/>
        <color theme="1"/>
        <rFont val="Calibri"/>
        <family val="2"/>
        <scheme val="minor"/>
      </rPr>
      <t>Temporary contractor thorugh Manpower, Business Productivity Suite, and educational materials. The contractor will be compensated using the remaining project funds until those funds are fully exhausted.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</si>
</sst>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mm/dd/yyyy"/>
    <numFmt numFmtId="166" formatCode="[$-409]mmmm\ d\,\ yyyy;@"/>
  </numFmts>
  <fonts count="3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b/>
      <sz val="9"/>
      <color theme="1"/>
      <name val="Calibri"/>
      <family val="2"/>
      <scheme val="minor"/>
    </font>
    <font>
      <b/>
      <sz val="9.5"/>
      <name val="Calibri"/>
      <family val="2"/>
      <scheme val="minor"/>
    </font>
    <font>
      <b/>
      <i/>
      <sz val="9.5"/>
      <name val="Calibri"/>
      <family val="2"/>
      <scheme val="minor"/>
    </font>
    <font>
      <sz val="9.5"/>
      <name val="Calibri"/>
      <family val="2"/>
      <scheme val="minor"/>
    </font>
    <font>
      <sz val="9.5"/>
      <color rgb="FF0070C0"/>
      <name val="Calibri"/>
      <family val="2"/>
      <scheme val="minor"/>
    </font>
    <font>
      <b/>
      <sz val="10"/>
      <color rgb="FF0070C0"/>
      <name val="Calibri"/>
      <family val="2"/>
      <scheme val="minor"/>
    </font>
    <font>
      <b/>
      <sz val="12"/>
      <color theme="1"/>
      <name val="Calibri"/>
      <family val="2"/>
      <scheme val="minor"/>
    </font>
    <font>
      <b/>
      <u/>
      <sz val="12"/>
      <color theme="1"/>
      <name val="Calibri"/>
      <family val="2"/>
      <scheme val="minor"/>
    </font>
    <font>
      <b/>
      <sz val="14"/>
      <color theme="1"/>
      <name val="Calibri"/>
      <family val="2"/>
      <scheme val="minor"/>
    </font>
    <font>
      <b/>
      <u/>
      <sz val="14"/>
      <color theme="1"/>
      <name val="Calibri"/>
      <family val="2"/>
      <scheme val="minor"/>
    </font>
    <font>
      <b/>
      <sz val="16"/>
      <color theme="1"/>
      <name val="Calibri"/>
      <family val="2"/>
      <scheme val="minor"/>
    </font>
    <font>
      <sz val="12"/>
      <color theme="1"/>
      <name val="Calibri"/>
      <family val="2"/>
      <scheme val="minor"/>
    </font>
    <font>
      <u/>
      <sz val="12"/>
      <color theme="1"/>
      <name val="Calibri"/>
      <family val="2"/>
      <scheme val="minor"/>
    </font>
    <font>
      <sz val="12"/>
      <color theme="1"/>
      <name val="Tahoma"/>
      <family val="2"/>
    </font>
    <font>
      <u/>
      <sz val="12"/>
      <color theme="1"/>
      <name val="Tahoma"/>
      <family val="2"/>
    </font>
    <font>
      <b/>
      <sz val="12"/>
      <color theme="1"/>
      <name val="Tahoma"/>
      <family val="2"/>
    </font>
    <font>
      <b/>
      <sz val="12"/>
      <color rgb="FFFF0000"/>
      <name val="Tahoma"/>
      <family val="2"/>
    </font>
    <font>
      <u/>
      <sz val="12"/>
      <color theme="10"/>
      <name val="Calibri"/>
      <family val="2"/>
      <scheme val="minor"/>
    </font>
    <font>
      <sz val="14"/>
      <color theme="4"/>
      <name val="Calibri"/>
      <family val="2"/>
      <scheme val="minor"/>
    </font>
    <font>
      <u/>
      <sz val="14"/>
      <color theme="4"/>
      <name val="Calibri"/>
      <family val="2"/>
      <scheme val="minor"/>
    </font>
    <font>
      <sz val="10"/>
      <color theme="1"/>
      <name val="Calibri"/>
      <family val="2"/>
      <scheme val="minor"/>
    </font>
    <font>
      <u/>
      <sz val="9.5"/>
      <name val="Calibri"/>
      <family val="2"/>
      <scheme val="minor"/>
    </font>
    <font>
      <sz val="9.5"/>
      <color theme="1"/>
      <name val="Calibri"/>
      <family val="2"/>
      <scheme val="minor"/>
    </font>
    <font>
      <u/>
      <sz val="9.5"/>
      <color theme="10"/>
      <name val="Calibri"/>
      <family val="2"/>
      <scheme val="minor"/>
    </font>
    <font>
      <u/>
      <sz val="10"/>
      <name val="Calibri"/>
      <family val="2"/>
      <scheme val="minor"/>
    </font>
    <font>
      <sz val="11"/>
      <color rgb="FF000000"/>
      <name val="Calibri"/>
      <family val="2"/>
    </font>
    <font>
      <sz val="9.5"/>
      <color rgb="FF0070C0"/>
      <name val="Calibri"/>
      <family val="2"/>
    </font>
    <font>
      <i/>
      <sz val="11"/>
      <color theme="1"/>
      <name val="Calibri"/>
      <family val="2"/>
      <scheme val="minor"/>
    </font>
    <font>
      <i/>
      <sz val="9"/>
      <color theme="1"/>
      <name val="Calibri"/>
      <family val="2"/>
      <scheme val="minor"/>
    </font>
    <font>
      <b/>
      <sz val="10"/>
      <color theme="1"/>
      <name val="Calibri"/>
      <family val="2"/>
      <scheme val="minor"/>
    </font>
    <font>
      <sz val="11"/>
      <color rgb="FFFF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FF99"/>
        <bgColor indexed="64"/>
      </patternFill>
    </fill>
    <fill>
      <patternFill patternType="solid">
        <fgColor rgb="FFFF4343"/>
        <bgColor indexed="64"/>
      </patternFill>
    </fill>
    <fill>
      <patternFill patternType="solid">
        <fgColor rgb="FF92D050"/>
        <bgColor indexed="64"/>
      </patternFill>
    </fill>
    <fill>
      <patternFill patternType="solid">
        <fgColor rgb="FF66FF33"/>
        <bgColor indexed="64"/>
      </patternFill>
    </fill>
    <fill>
      <patternFill patternType="solid">
        <fgColor theme="7" tint="0.79998168889431442"/>
        <bgColor indexed="64"/>
      </patternFill>
    </fill>
    <fill>
      <patternFill patternType="solid">
        <fgColor rgb="FFFFC000"/>
        <bgColor indexed="64"/>
      </patternFill>
    </fill>
    <fill>
      <patternFill patternType="solid">
        <fgColor rgb="FF5B9BD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FF99"/>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rgb="FF000000"/>
      </right>
      <top style="thin">
        <color rgb="FF000000"/>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7">
    <xf numFmtId="0" fontId="0" fillId="0" borderId="0" xfId="0"/>
    <xf numFmtId="0" fontId="4" fillId="0" borderId="0" xfId="0" applyFont="1"/>
    <xf numFmtId="0" fontId="4" fillId="0" borderId="0" xfId="0" applyFont="1" applyAlignment="1">
      <alignment horizontal="left"/>
    </xf>
    <xf numFmtId="43" fontId="4" fillId="0" borderId="0" xfId="0" applyNumberFormat="1" applyFont="1"/>
    <xf numFmtId="43" fontId="5" fillId="0" borderId="0" xfId="0" applyNumberFormat="1" applyFont="1"/>
    <xf numFmtId="10" fontId="4" fillId="0" borderId="0" xfId="0" applyNumberFormat="1" applyFont="1" applyAlignment="1">
      <alignment vertical="center"/>
    </xf>
    <xf numFmtId="0" fontId="0" fillId="0" borderId="1" xfId="0" applyBorder="1"/>
    <xf numFmtId="0" fontId="8" fillId="0" borderId="1" xfId="3" applyFont="1" applyFill="1" applyBorder="1" applyAlignment="1">
      <alignment horizontal="left" vertical="center" wrapText="1"/>
    </xf>
    <xf numFmtId="0" fontId="8" fillId="3" borderId="1" xfId="3" applyFont="1" applyFill="1" applyBorder="1" applyAlignment="1">
      <alignment horizontal="left" vertical="center" wrapText="1"/>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xf numFmtId="43" fontId="8" fillId="0" borderId="1" xfId="4" applyFont="1" applyFill="1" applyBorder="1" applyAlignment="1">
      <alignment vertical="center"/>
    </xf>
    <xf numFmtId="43" fontId="6" fillId="0" borderId="1" xfId="4" applyFont="1" applyFill="1" applyBorder="1" applyAlignment="1">
      <alignment vertical="center"/>
    </xf>
    <xf numFmtId="43" fontId="8" fillId="8" borderId="1" xfId="4" applyFont="1" applyFill="1" applyBorder="1" applyAlignment="1">
      <alignment vertical="center"/>
    </xf>
    <xf numFmtId="0" fontId="0" fillId="3" borderId="1" xfId="0" applyFill="1" applyBorder="1"/>
    <xf numFmtId="0" fontId="8" fillId="0" borderId="1" xfId="0" applyFont="1" applyBorder="1" applyAlignment="1">
      <alignment horizontal="center" vertical="center" wrapText="1"/>
    </xf>
    <xf numFmtId="43" fontId="8" fillId="0" borderId="1" xfId="4" applyFont="1" applyBorder="1" applyAlignment="1">
      <alignment vertical="center"/>
    </xf>
    <xf numFmtId="0" fontId="8" fillId="0" borderId="1" xfId="3" applyFont="1" applyBorder="1" applyAlignment="1">
      <alignment horizontal="left" vertical="center" wrapText="1"/>
    </xf>
    <xf numFmtId="43" fontId="8" fillId="0" borderId="1" xfId="4" applyFont="1" applyBorder="1" applyAlignment="1">
      <alignment horizontal="center" vertical="center"/>
    </xf>
    <xf numFmtId="43" fontId="6" fillId="0" borderId="1" xfId="4" applyFont="1" applyBorder="1" applyAlignment="1">
      <alignment vertical="center"/>
    </xf>
    <xf numFmtId="43" fontId="8" fillId="3" borderId="1" xfId="4" applyFont="1" applyFill="1" applyBorder="1" applyAlignment="1">
      <alignment vertical="center"/>
    </xf>
    <xf numFmtId="165"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43" fontId="6" fillId="3" borderId="1" xfId="4" applyFont="1" applyFill="1" applyBorder="1" applyAlignment="1">
      <alignment vertical="center"/>
    </xf>
    <xf numFmtId="0" fontId="0" fillId="0" borderId="0" xfId="0" applyAlignment="1">
      <alignment vertical="center"/>
    </xf>
    <xf numFmtId="43" fontId="8" fillId="0" borderId="1" xfId="4" applyFont="1" applyFill="1" applyBorder="1" applyAlignment="1"/>
    <xf numFmtId="43" fontId="6" fillId="9" borderId="1" xfId="4" applyFont="1" applyFill="1" applyBorder="1" applyAlignment="1">
      <alignment vertical="center"/>
    </xf>
    <xf numFmtId="43" fontId="0" fillId="0" borderId="0" xfId="0" applyNumberFormat="1"/>
    <xf numFmtId="10" fontId="0" fillId="0" borderId="0" xfId="0" applyNumberFormat="1" applyAlignment="1">
      <alignment vertical="center"/>
    </xf>
    <xf numFmtId="0" fontId="0" fillId="0" borderId="0" xfId="0" applyAlignment="1">
      <alignment horizontal="left"/>
    </xf>
    <xf numFmtId="0" fontId="5" fillId="0" borderId="0" xfId="0" applyFont="1"/>
    <xf numFmtId="0" fontId="2" fillId="0" borderId="0" xfId="0" applyFont="1"/>
    <xf numFmtId="164" fontId="6" fillId="4" borderId="7"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center"/>
    </xf>
    <xf numFmtId="0" fontId="8" fillId="7" borderId="1" xfId="3" applyFont="1" applyFill="1" applyBorder="1" applyAlignment="1">
      <alignment horizontal="left" vertical="center" wrapText="1"/>
    </xf>
    <xf numFmtId="40" fontId="9" fillId="5" borderId="2" xfId="1" applyNumberFormat="1" applyFont="1" applyFill="1" applyBorder="1" applyAlignment="1">
      <alignment vertical="center"/>
    </xf>
    <xf numFmtId="0" fontId="0" fillId="0" borderId="0" xfId="0" applyAlignment="1">
      <alignment wrapText="1"/>
    </xf>
    <xf numFmtId="0" fontId="13" fillId="0" borderId="3" xfId="0" applyFont="1" applyBorder="1" applyAlignment="1">
      <alignment horizontal="right"/>
    </xf>
    <xf numFmtId="0" fontId="11" fillId="0" borderId="0" xfId="0" applyFont="1"/>
    <xf numFmtId="14" fontId="12" fillId="0" borderId="12" xfId="0" applyNumberFormat="1" applyFont="1" applyBorder="1" applyAlignment="1">
      <alignment horizontal="left" vertical="center"/>
    </xf>
    <xf numFmtId="166" fontId="12" fillId="0" borderId="0" xfId="0" applyNumberFormat="1" applyFont="1"/>
    <xf numFmtId="166" fontId="12" fillId="2" borderId="0" xfId="0" applyNumberFormat="1" applyFont="1" applyFill="1"/>
    <xf numFmtId="0" fontId="11" fillId="2" borderId="0" xfId="0" applyFont="1" applyFill="1" applyAlignment="1">
      <alignment horizontal="right"/>
    </xf>
    <xf numFmtId="0" fontId="16" fillId="0" borderId="0" xfId="0" applyFont="1"/>
    <xf numFmtId="0" fontId="16" fillId="2" borderId="0" xfId="0" applyFont="1" applyFill="1"/>
    <xf numFmtId="0" fontId="17" fillId="0" borderId="0" xfId="0" applyFont="1"/>
    <xf numFmtId="0" fontId="18" fillId="0" borderId="0" xfId="0" applyFont="1" applyAlignment="1">
      <alignment horizontal="left" vertical="center" indent="1"/>
    </xf>
    <xf numFmtId="0" fontId="18" fillId="0" borderId="0" xfId="0" applyFont="1" applyAlignment="1">
      <alignment horizontal="left" vertical="center" indent="2"/>
    </xf>
    <xf numFmtId="0" fontId="20" fillId="0" borderId="0" xfId="0" applyFont="1" applyAlignment="1">
      <alignment horizontal="left" vertical="center" indent="1"/>
    </xf>
    <xf numFmtId="0" fontId="21" fillId="0" borderId="0" xfId="0" applyFont="1" applyAlignment="1">
      <alignment horizontal="left" vertical="center" indent="1"/>
    </xf>
    <xf numFmtId="0" fontId="22" fillId="0" borderId="0" xfId="3" applyFont="1" applyAlignment="1">
      <alignment horizontal="left" vertical="center" indent="1"/>
    </xf>
    <xf numFmtId="0" fontId="18" fillId="0" borderId="0" xfId="0" applyFont="1" applyAlignment="1">
      <alignment vertical="center"/>
    </xf>
    <xf numFmtId="0" fontId="23" fillId="0" borderId="0" xfId="3" applyFont="1" applyAlignment="1">
      <alignment vertical="center"/>
    </xf>
    <xf numFmtId="0" fontId="16" fillId="0" borderId="0" xfId="0" applyFont="1" applyAlignment="1">
      <alignment horizontal="right"/>
    </xf>
    <xf numFmtId="0" fontId="16" fillId="0" borderId="4" xfId="0" applyFont="1" applyBorder="1" applyAlignment="1">
      <alignment vertical="center"/>
    </xf>
    <xf numFmtId="14" fontId="11" fillId="0" borderId="0" xfId="0" applyNumberFormat="1" applyFont="1" applyAlignment="1">
      <alignment horizontal="right" vertical="center"/>
    </xf>
    <xf numFmtId="0" fontId="11" fillId="0" borderId="11" xfId="0" applyFont="1" applyBorder="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vertical="center"/>
    </xf>
    <xf numFmtId="49" fontId="6" fillId="4" borderId="8" xfId="0" applyNumberFormat="1" applyFont="1" applyFill="1" applyBorder="1" applyAlignment="1">
      <alignment horizontal="center" vertical="center" wrapText="1"/>
    </xf>
    <xf numFmtId="49" fontId="6" fillId="4" borderId="15" xfId="0" applyNumberFormat="1" applyFont="1" applyFill="1" applyBorder="1" applyAlignment="1">
      <alignment horizontal="center" vertical="center" wrapText="1"/>
    </xf>
    <xf numFmtId="49" fontId="6" fillId="4" borderId="1" xfId="0" quotePrefix="1" applyNumberFormat="1" applyFont="1" applyFill="1" applyBorder="1" applyAlignment="1">
      <alignment horizontal="center" vertical="center"/>
    </xf>
    <xf numFmtId="49" fontId="6" fillId="4" borderId="8" xfId="0" applyNumberFormat="1" applyFont="1" applyFill="1" applyBorder="1" applyAlignment="1">
      <alignment horizontal="left" vertical="center" wrapText="1"/>
    </xf>
    <xf numFmtId="49" fontId="7" fillId="4" borderId="21" xfId="0" applyNumberFormat="1" applyFont="1" applyFill="1" applyBorder="1" applyAlignment="1">
      <alignment horizontal="center" vertical="center" wrapText="1"/>
    </xf>
    <xf numFmtId="49" fontId="6" fillId="5" borderId="8" xfId="0" applyNumberFormat="1" applyFont="1" applyFill="1" applyBorder="1" applyAlignment="1">
      <alignment horizontal="center" vertical="center" wrapText="1"/>
    </xf>
    <xf numFmtId="164" fontId="6" fillId="4" borderId="8" xfId="0" applyNumberFormat="1" applyFont="1" applyFill="1" applyBorder="1" applyAlignment="1">
      <alignment horizontal="center" vertical="center" wrapText="1"/>
    </xf>
    <xf numFmtId="43" fontId="6" fillId="4" borderId="8" xfId="0" applyNumberFormat="1" applyFont="1" applyFill="1" applyBorder="1" applyAlignment="1">
      <alignment horizontal="center" vertical="center" wrapText="1"/>
    </xf>
    <xf numFmtId="43" fontId="6" fillId="6" borderId="8" xfId="0" applyNumberFormat="1" applyFont="1" applyFill="1" applyBorder="1" applyAlignment="1">
      <alignment horizontal="center" vertical="center" wrapText="1"/>
    </xf>
    <xf numFmtId="164" fontId="6" fillId="4" borderId="17" xfId="0" applyNumberFormat="1" applyFont="1" applyFill="1" applyBorder="1" applyAlignment="1">
      <alignment horizontal="center" vertical="center" wrapText="1"/>
    </xf>
    <xf numFmtId="43" fontId="6" fillId="4" borderId="8" xfId="4" applyFont="1" applyFill="1" applyBorder="1" applyAlignment="1">
      <alignment horizontal="center" vertical="center" wrapText="1"/>
    </xf>
    <xf numFmtId="43" fontId="6" fillId="11" borderId="8" xfId="4" applyFont="1" applyFill="1" applyBorder="1" applyAlignment="1">
      <alignment horizontal="center" vertical="center" wrapText="1"/>
    </xf>
    <xf numFmtId="10" fontId="6" fillId="4" borderId="18" xfId="4" applyNumberFormat="1" applyFont="1" applyFill="1" applyBorder="1" applyAlignment="1">
      <alignment horizontal="center" vertical="center" wrapText="1"/>
    </xf>
    <xf numFmtId="0" fontId="8" fillId="0" borderId="1" xfId="0" applyFont="1" applyBorder="1" applyAlignment="1">
      <alignment vertical="center" wrapText="1"/>
    </xf>
    <xf numFmtId="10" fontId="4" fillId="0" borderId="1" xfId="2" applyNumberFormat="1" applyFont="1" applyBorder="1" applyAlignment="1">
      <alignment vertical="center"/>
    </xf>
    <xf numFmtId="0" fontId="8" fillId="3" borderId="1" xfId="0" applyFont="1" applyFill="1" applyBorder="1" applyAlignment="1">
      <alignment vertical="center" wrapText="1"/>
    </xf>
    <xf numFmtId="10" fontId="4" fillId="0" borderId="1" xfId="2" applyNumberFormat="1" applyFont="1" applyFill="1" applyBorder="1" applyAlignment="1">
      <alignment vertical="center"/>
    </xf>
    <xf numFmtId="43" fontId="0" fillId="0" borderId="1" xfId="1" applyFont="1" applyFill="1" applyBorder="1" applyAlignment="1">
      <alignment vertical="center"/>
    </xf>
    <xf numFmtId="0" fontId="27" fillId="0" borderId="0" xfId="0" applyFont="1" applyAlignment="1">
      <alignment horizontal="center" vertical="center"/>
    </xf>
    <xf numFmtId="0" fontId="26" fillId="7" borderId="1" xfId="3" applyFont="1" applyFill="1" applyBorder="1" applyAlignment="1">
      <alignment horizontal="center" vertical="center"/>
    </xf>
    <xf numFmtId="0" fontId="3" fillId="7" borderId="1" xfId="3" applyFill="1" applyBorder="1" applyAlignment="1">
      <alignment horizontal="center" vertical="center"/>
    </xf>
    <xf numFmtId="0" fontId="28" fillId="7" borderId="1" xfId="3" applyFont="1" applyFill="1" applyBorder="1" applyAlignment="1">
      <alignment horizontal="center" vertical="center"/>
    </xf>
    <xf numFmtId="0" fontId="29" fillId="7" borderId="1" xfId="3" applyFont="1" applyFill="1" applyBorder="1" applyAlignment="1">
      <alignment horizontal="center" vertical="center"/>
    </xf>
    <xf numFmtId="0" fontId="26" fillId="7" borderId="1" xfId="3" applyFont="1" applyFill="1" applyBorder="1" applyAlignment="1">
      <alignment horizontal="center" vertical="center" wrapText="1"/>
    </xf>
    <xf numFmtId="0" fontId="10" fillId="5" borderId="22" xfId="0" applyFont="1" applyFill="1" applyBorder="1" applyAlignment="1">
      <alignment horizontal="center" vertical="center" wrapText="1"/>
    </xf>
    <xf numFmtId="17" fontId="10" fillId="5" borderId="22" xfId="0" applyNumberFormat="1" applyFont="1" applyFill="1" applyBorder="1" applyAlignment="1">
      <alignment horizontal="center" vertical="center"/>
    </xf>
    <xf numFmtId="43" fontId="0" fillId="5" borderId="1" xfId="1" applyFont="1" applyFill="1" applyBorder="1" applyAlignment="1">
      <alignment vertical="center"/>
    </xf>
    <xf numFmtId="49" fontId="10" fillId="5" borderId="22" xfId="0" applyNumberFormat="1" applyFont="1" applyFill="1" applyBorder="1" applyAlignment="1">
      <alignment vertical="center" wrapText="1"/>
    </xf>
    <xf numFmtId="49" fontId="10" fillId="5" borderId="23" xfId="0" applyNumberFormat="1" applyFont="1" applyFill="1" applyBorder="1" applyAlignment="1">
      <alignment vertical="center" wrapText="1"/>
    </xf>
    <xf numFmtId="49" fontId="0" fillId="5" borderId="1" xfId="1" applyNumberFormat="1" applyFont="1" applyFill="1" applyBorder="1" applyAlignment="1">
      <alignment vertical="center"/>
    </xf>
    <xf numFmtId="49" fontId="0" fillId="5" borderId="1" xfId="1" applyNumberFormat="1" applyFont="1" applyFill="1" applyBorder="1" applyAlignment="1">
      <alignment vertical="center" wrapText="1"/>
    </xf>
    <xf numFmtId="49" fontId="4" fillId="0" borderId="0" xfId="0" applyNumberFormat="1" applyFont="1" applyAlignment="1">
      <alignment vertical="center"/>
    </xf>
    <xf numFmtId="49" fontId="4" fillId="0" borderId="0" xfId="0" applyNumberFormat="1" applyFont="1" applyAlignment="1">
      <alignment vertical="center" wrapText="1"/>
    </xf>
    <xf numFmtId="49" fontId="0" fillId="0" borderId="0" xfId="0" applyNumberFormat="1" applyAlignment="1">
      <alignment vertical="center"/>
    </xf>
    <xf numFmtId="49" fontId="0" fillId="0" borderId="0" xfId="0" applyNumberFormat="1" applyAlignment="1">
      <alignment vertical="center" wrapText="1"/>
    </xf>
    <xf numFmtId="40" fontId="4" fillId="13" borderId="0" xfId="0" applyNumberFormat="1" applyFont="1" applyFill="1"/>
    <xf numFmtId="40" fontId="4" fillId="13" borderId="0" xfId="0" applyNumberFormat="1" applyFont="1" applyFill="1" applyAlignment="1">
      <alignment horizontal="center" vertical="center"/>
    </xf>
    <xf numFmtId="40" fontId="4" fillId="13" borderId="0" xfId="0" applyNumberFormat="1" applyFont="1" applyFill="1" applyAlignment="1">
      <alignment horizontal="left"/>
    </xf>
    <xf numFmtId="40" fontId="4" fillId="13" borderId="0" xfId="0" applyNumberFormat="1" applyFont="1" applyFill="1" applyAlignment="1">
      <alignment wrapText="1"/>
    </xf>
    <xf numFmtId="40" fontId="25" fillId="13" borderId="1" xfId="1" applyNumberFormat="1" applyFont="1" applyFill="1" applyBorder="1"/>
    <xf numFmtId="40" fontId="4" fillId="13" borderId="0" xfId="0" applyNumberFormat="1" applyFont="1" applyFill="1" applyAlignment="1">
      <alignment vertical="center"/>
    </xf>
    <xf numFmtId="40" fontId="4" fillId="13" borderId="0" xfId="0" applyNumberFormat="1" applyFont="1" applyFill="1" applyAlignment="1">
      <alignment vertical="center" wrapText="1"/>
    </xf>
    <xf numFmtId="40" fontId="4" fillId="0" borderId="0" xfId="0" applyNumberFormat="1" applyFont="1"/>
    <xf numFmtId="43" fontId="0" fillId="12" borderId="1" xfId="1" applyFont="1" applyFill="1" applyBorder="1" applyAlignment="1">
      <alignment vertical="center"/>
    </xf>
    <xf numFmtId="43" fontId="6" fillId="10" borderId="8" xfId="4" applyFont="1" applyFill="1" applyBorder="1" applyAlignment="1">
      <alignment horizontal="center" vertical="center" wrapText="1"/>
    </xf>
    <xf numFmtId="43" fontId="8" fillId="10" borderId="1" xfId="4" applyFont="1" applyFill="1" applyBorder="1" applyAlignment="1">
      <alignment vertical="center"/>
    </xf>
    <xf numFmtId="0" fontId="9" fillId="5" borderId="1" xfId="0" applyFont="1" applyFill="1" applyBorder="1" applyAlignment="1">
      <alignment wrapText="1"/>
    </xf>
    <xf numFmtId="49" fontId="0" fillId="5" borderId="1" xfId="1" applyNumberFormat="1" applyFont="1" applyFill="1" applyBorder="1" applyAlignment="1">
      <alignment horizontal="left" vertical="top" wrapText="1"/>
    </xf>
    <xf numFmtId="49" fontId="4" fillId="0" borderId="0" xfId="0" applyNumberFormat="1" applyFont="1" applyAlignment="1">
      <alignment vertical="top" wrapText="1"/>
    </xf>
    <xf numFmtId="49" fontId="10" fillId="5" borderId="23" xfId="0" applyNumberFormat="1" applyFont="1" applyFill="1" applyBorder="1" applyAlignment="1">
      <alignment vertical="top" wrapText="1"/>
    </xf>
    <xf numFmtId="49" fontId="0" fillId="5" borderId="1" xfId="1" applyNumberFormat="1" applyFont="1" applyFill="1" applyBorder="1" applyAlignment="1">
      <alignment vertical="top" wrapText="1"/>
    </xf>
    <xf numFmtId="40" fontId="4" fillId="13" borderId="0" xfId="0" applyNumberFormat="1" applyFont="1" applyFill="1" applyAlignment="1">
      <alignment vertical="top" wrapText="1"/>
    </xf>
    <xf numFmtId="49" fontId="0" fillId="0" borderId="0" xfId="0" applyNumberFormat="1" applyAlignment="1">
      <alignment vertical="top" wrapText="1"/>
    </xf>
    <xf numFmtId="0" fontId="8" fillId="5" borderId="1" xfId="0" applyFont="1" applyFill="1" applyBorder="1" applyAlignment="1">
      <alignment wrapText="1"/>
    </xf>
    <xf numFmtId="49" fontId="27" fillId="5" borderId="1" xfId="1" applyNumberFormat="1" applyFont="1" applyFill="1" applyBorder="1" applyAlignment="1">
      <alignment vertical="center" wrapText="1"/>
    </xf>
    <xf numFmtId="4" fontId="30" fillId="14" borderId="1" xfId="0" applyNumberFormat="1" applyFont="1" applyFill="1" applyBorder="1"/>
    <xf numFmtId="4" fontId="31" fillId="14" borderId="24" xfId="0" applyNumberFormat="1" applyFont="1" applyFill="1" applyBorder="1"/>
    <xf numFmtId="0" fontId="30" fillId="14" borderId="24" xfId="0" applyFont="1" applyFill="1" applyBorder="1"/>
    <xf numFmtId="0" fontId="30" fillId="14" borderId="2" xfId="0" applyFont="1" applyFill="1" applyBorder="1"/>
    <xf numFmtId="4" fontId="30" fillId="14" borderId="2" xfId="0" applyNumberFormat="1" applyFont="1" applyFill="1" applyBorder="1"/>
    <xf numFmtId="0" fontId="30" fillId="14" borderId="9" xfId="0" applyFont="1" applyFill="1" applyBorder="1"/>
    <xf numFmtId="4" fontId="30" fillId="14" borderId="9" xfId="0" applyNumberFormat="1" applyFont="1" applyFill="1" applyBorder="1"/>
    <xf numFmtId="4" fontId="31" fillId="14" borderId="9" xfId="0" applyNumberFormat="1" applyFont="1" applyFill="1" applyBorder="1"/>
    <xf numFmtId="0" fontId="30" fillId="14" borderId="1" xfId="0" applyFont="1" applyFill="1" applyBorder="1" applyAlignment="1">
      <alignment wrapText="1"/>
    </xf>
    <xf numFmtId="0" fontId="30" fillId="14" borderId="2" xfId="0" applyFont="1" applyFill="1" applyBorder="1" applyAlignment="1">
      <alignment wrapText="1"/>
    </xf>
    <xf numFmtId="43" fontId="0" fillId="5" borderId="1" xfId="1" applyFont="1" applyFill="1" applyBorder="1" applyAlignment="1">
      <alignment vertical="center" wrapText="1"/>
    </xf>
    <xf numFmtId="0" fontId="32" fillId="0" borderId="0" xfId="0" applyFont="1"/>
    <xf numFmtId="40" fontId="0" fillId="0" borderId="0" xfId="0" applyNumberFormat="1"/>
    <xf numFmtId="40" fontId="0" fillId="0" borderId="0" xfId="0" applyNumberFormat="1" applyAlignment="1">
      <alignment vertical="center"/>
    </xf>
    <xf numFmtId="0" fontId="33" fillId="0" borderId="0" xfId="0" applyFont="1"/>
    <xf numFmtId="40" fontId="5" fillId="0" borderId="0" xfId="0" applyNumberFormat="1" applyFont="1"/>
    <xf numFmtId="40" fontId="34" fillId="13" borderId="1" xfId="1" applyNumberFormat="1" applyFont="1" applyFill="1" applyBorder="1"/>
    <xf numFmtId="40" fontId="4" fillId="0" borderId="0" xfId="0" applyNumberFormat="1" applyFont="1" applyAlignment="1">
      <alignment vertical="center"/>
    </xf>
    <xf numFmtId="40" fontId="9" fillId="5" borderId="1" xfId="1" applyNumberFormat="1" applyFont="1" applyFill="1" applyBorder="1" applyAlignment="1">
      <alignment vertical="center"/>
    </xf>
    <xf numFmtId="43" fontId="0" fillId="5" borderId="25" xfId="1" applyFont="1" applyFill="1" applyBorder="1" applyAlignment="1">
      <alignment vertical="center"/>
    </xf>
    <xf numFmtId="49" fontId="0" fillId="5" borderId="24" xfId="1" applyNumberFormat="1" applyFont="1" applyFill="1" applyBorder="1" applyAlignment="1">
      <alignment vertical="center" wrapText="1"/>
    </xf>
    <xf numFmtId="40" fontId="25" fillId="13" borderId="2" xfId="1" applyNumberFormat="1" applyFont="1" applyFill="1" applyBorder="1"/>
    <xf numFmtId="49" fontId="0" fillId="5" borderId="24" xfId="1" applyNumberFormat="1" applyFont="1" applyFill="1" applyBorder="1" applyAlignment="1">
      <alignment vertical="center"/>
    </xf>
    <xf numFmtId="43" fontId="0" fillId="12" borderId="25" xfId="1" applyFont="1" applyFill="1" applyBorder="1" applyAlignment="1">
      <alignment vertical="center"/>
    </xf>
    <xf numFmtId="43" fontId="0" fillId="5" borderId="2" xfId="1" applyFont="1" applyFill="1" applyBorder="1" applyAlignment="1">
      <alignment vertical="center"/>
    </xf>
    <xf numFmtId="0" fontId="15" fillId="2" borderId="5" xfId="0" applyFont="1" applyFill="1" applyBorder="1" applyAlignment="1">
      <alignment horizontal="center"/>
    </xf>
    <xf numFmtId="0" fontId="15" fillId="2" borderId="14" xfId="0" applyFont="1" applyFill="1" applyBorder="1" applyAlignment="1">
      <alignment horizontal="center"/>
    </xf>
    <xf numFmtId="166" fontId="14" fillId="0" borderId="10" xfId="0" applyNumberFormat="1" applyFont="1" applyBorder="1" applyAlignment="1">
      <alignment horizontal="center" vertical="center"/>
    </xf>
    <xf numFmtId="0" fontId="11" fillId="2" borderId="13" xfId="0" applyFont="1" applyFill="1" applyBorder="1" applyAlignment="1">
      <alignment horizontal="right"/>
    </xf>
    <xf numFmtId="0" fontId="11" fillId="2" borderId="5" xfId="0" applyFont="1" applyFill="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43" fontId="2" fillId="10" borderId="3" xfId="0" applyNumberFormat="1" applyFont="1" applyFill="1" applyBorder="1" applyAlignment="1">
      <alignment horizontal="center" vertical="center"/>
    </xf>
    <xf numFmtId="43" fontId="2" fillId="10" borderId="4" xfId="0" applyNumberFormat="1" applyFont="1" applyFill="1" applyBorder="1" applyAlignment="1">
      <alignment horizontal="center" vertical="center"/>
    </xf>
    <xf numFmtId="0" fontId="13" fillId="0" borderId="5" xfId="0" applyFont="1" applyBorder="1" applyAlignment="1">
      <alignment horizontal="left" vertical="center"/>
    </xf>
  </cellXfs>
  <cellStyles count="6">
    <cellStyle name="Comma" xfId="1" builtinId="3"/>
    <cellStyle name="Comma 2 2" xfId="5" xr:uid="{39DFBE54-3F3A-4BCC-8A04-750D3E2BFC5E}"/>
    <cellStyle name="Comma 3" xfId="4" xr:uid="{681E8936-80E7-4B8D-8906-FFF1C548C976}"/>
    <cellStyle name="Hyperlink" xfId="3" builtinId="8"/>
    <cellStyle name="Normal" xfId="0" builtinId="0"/>
    <cellStyle name="Percent" xfId="2"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4AFE0A3-9A42-4974-AFBA-6F3217E6BF85}"/>
  <namedSheetView name="View2" id="{87660EDD-EA3C-40A1-B1F6-C587C6E174BA}"/>
  <namedSheetView name="View3" id="{57A8E6C5-87F7-4F7B-A2FC-F3746C34E709}"/>
  <namedSheetView name="View4" id="{C4656E2C-C908-4D75-8165-EA8434544475}"/>
  <namedSheetView name="View5" id="{55E46A79-46CD-40F6-B81D-09BEE1DA20B7}"/>
  <namedSheetView name="View6" id="{EE8C0CF4-FD79-49F3-90A9-01BCD2C8D8E7}"/>
  <namedSheetView name="View7" id="{6BD6E1F1-CD0C-4761-886D-17DF6D7D7052}"/>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galloway@finance.nv.gov" TargetMode="External"/><Relationship Id="rId1" Type="http://schemas.openxmlformats.org/officeDocument/2006/relationships/hyperlink" Target="mailto:covid19@finance.nv.gov" TargetMode="Externa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microsoft.com/office/2019/04/relationships/namedSheetView" Target="../namedSheetViews/namedSheetView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C570-1884-4914-AA19-1E30242E1614}">
  <sheetPr>
    <pageSetUpPr fitToPage="1"/>
  </sheetPr>
  <dimension ref="A1:L23"/>
  <sheetViews>
    <sheetView workbookViewId="0">
      <selection activeCell="S16" sqref="S16"/>
    </sheetView>
  </sheetViews>
  <sheetFormatPr defaultRowHeight="15" x14ac:dyDescent="0.25"/>
  <cols>
    <col min="1" max="1" width="5.42578125" customWidth="1"/>
    <col min="7" max="7" width="11.7109375" customWidth="1"/>
    <col min="8" max="8" width="16" bestFit="1" customWidth="1"/>
    <col min="9" max="11" width="13.42578125" customWidth="1"/>
    <col min="12" max="12" width="16.42578125" customWidth="1"/>
  </cols>
  <sheetData>
    <row r="1" spans="1:12" ht="18.75" x14ac:dyDescent="0.3">
      <c r="A1" s="145" t="s">
        <v>0</v>
      </c>
      <c r="B1" s="146"/>
      <c r="C1" s="146"/>
      <c r="D1" s="146"/>
      <c r="E1" s="146"/>
      <c r="F1" s="146"/>
      <c r="G1" s="147"/>
      <c r="I1" s="37" t="s">
        <v>1</v>
      </c>
      <c r="J1" s="142">
        <v>46128</v>
      </c>
      <c r="K1" s="142"/>
      <c r="L1" s="54"/>
    </row>
    <row r="2" spans="1:12" ht="15.75" x14ac:dyDescent="0.25">
      <c r="A2" s="148"/>
      <c r="B2" s="149"/>
      <c r="C2" s="149"/>
      <c r="D2" s="149"/>
      <c r="E2" s="149"/>
      <c r="F2" s="149"/>
      <c r="G2" s="150"/>
      <c r="I2" s="56" t="s">
        <v>2</v>
      </c>
      <c r="J2" s="38"/>
      <c r="K2" s="55" t="s">
        <v>3</v>
      </c>
      <c r="L2" s="39">
        <v>46387</v>
      </c>
    </row>
    <row r="3" spans="1:12" ht="21.75" thickBot="1" x14ac:dyDescent="0.4">
      <c r="A3" s="151"/>
      <c r="B3" s="152"/>
      <c r="C3" s="152"/>
      <c r="D3" s="152"/>
      <c r="E3" s="152"/>
      <c r="F3" s="152"/>
      <c r="G3" s="153"/>
      <c r="I3" s="143" t="s">
        <v>4</v>
      </c>
      <c r="J3" s="144"/>
      <c r="K3" s="140" t="str">
        <f>DATEDIF(J1,L2,"m") &amp; " months " &amp; DATEDIF(J1,L2,"md") &amp; " days"</f>
        <v>8 months 15 days</v>
      </c>
      <c r="L3" s="141"/>
    </row>
    <row r="5" spans="1:12" s="43" customFormat="1" ht="15.75" x14ac:dyDescent="0.25">
      <c r="G5" s="53" t="s">
        <v>5</v>
      </c>
      <c r="H5" s="40">
        <v>46128</v>
      </c>
    </row>
    <row r="6" spans="1:12" s="43" customFormat="1" ht="15.75" x14ac:dyDescent="0.25"/>
    <row r="7" spans="1:12" s="43" customFormat="1" ht="15.75" x14ac:dyDescent="0.25">
      <c r="D7" s="44"/>
      <c r="E7" s="44"/>
      <c r="F7" s="44"/>
      <c r="G7" s="42" t="s">
        <v>6</v>
      </c>
      <c r="H7" s="41">
        <v>46106</v>
      </c>
    </row>
    <row r="8" spans="1:12" s="43" customFormat="1" ht="15.75" x14ac:dyDescent="0.25"/>
    <row r="9" spans="1:12" s="45" customFormat="1" ht="15.75" x14ac:dyDescent="0.25">
      <c r="A9" s="45" t="s">
        <v>7</v>
      </c>
    </row>
    <row r="10" spans="1:12" s="43" customFormat="1" ht="15.75" x14ac:dyDescent="0.25"/>
    <row r="11" spans="1:12" s="43" customFormat="1" ht="22.5" customHeight="1" x14ac:dyDescent="0.25">
      <c r="A11" s="46" t="s">
        <v>8</v>
      </c>
    </row>
    <row r="12" spans="1:12" s="43" customFormat="1" ht="22.5" customHeight="1" x14ac:dyDescent="0.25">
      <c r="B12" s="47" t="s">
        <v>9</v>
      </c>
    </row>
    <row r="13" spans="1:12" s="43" customFormat="1" ht="22.5" customHeight="1" x14ac:dyDescent="0.25">
      <c r="B13" s="47" t="s">
        <v>10</v>
      </c>
    </row>
    <row r="14" spans="1:12" s="43" customFormat="1" ht="22.5" customHeight="1" x14ac:dyDescent="0.25">
      <c r="B14" s="47" t="s">
        <v>11</v>
      </c>
    </row>
    <row r="15" spans="1:12" s="43" customFormat="1" ht="22.5" customHeight="1" x14ac:dyDescent="0.25">
      <c r="B15" s="47" t="s">
        <v>12</v>
      </c>
    </row>
    <row r="16" spans="1:12" s="43" customFormat="1" ht="22.5" customHeight="1" x14ac:dyDescent="0.25">
      <c r="B16" s="47" t="s">
        <v>13</v>
      </c>
    </row>
    <row r="17" spans="1:1" s="38" customFormat="1" ht="22.5" customHeight="1" x14ac:dyDescent="0.25">
      <c r="A17" s="48" t="s">
        <v>14</v>
      </c>
    </row>
    <row r="18" spans="1:1" s="43" customFormat="1" ht="22.5" customHeight="1" x14ac:dyDescent="0.25">
      <c r="A18" s="49" t="s">
        <v>15</v>
      </c>
    </row>
    <row r="19" spans="1:1" s="43" customFormat="1" ht="22.5" customHeight="1" x14ac:dyDescent="0.25">
      <c r="A19" s="46" t="s">
        <v>16</v>
      </c>
    </row>
    <row r="20" spans="1:1" s="43" customFormat="1" ht="22.5" customHeight="1" x14ac:dyDescent="0.25">
      <c r="A20" s="46" t="s">
        <v>17</v>
      </c>
    </row>
    <row r="21" spans="1:1" s="43" customFormat="1" ht="22.5" customHeight="1" x14ac:dyDescent="0.25">
      <c r="A21" s="50" t="s">
        <v>18</v>
      </c>
    </row>
    <row r="22" spans="1:1" s="43" customFormat="1" ht="22.5" customHeight="1" x14ac:dyDescent="0.25">
      <c r="A22" s="51"/>
    </row>
    <row r="23" spans="1:1" s="43" customFormat="1" ht="22.5" customHeight="1" x14ac:dyDescent="0.25">
      <c r="A23" s="52" t="s">
        <v>19</v>
      </c>
    </row>
  </sheetData>
  <mergeCells count="4">
    <mergeCell ref="K3:L3"/>
    <mergeCell ref="J1:K1"/>
    <mergeCell ref="I3:J3"/>
    <mergeCell ref="A1:G3"/>
  </mergeCells>
  <hyperlinks>
    <hyperlink ref="A21" r:id="rId1" display="mailto:covid19@finance.nv.gov" xr:uid="{BCC31BFB-1C29-4895-8F9C-4F252E647160}"/>
    <hyperlink ref="A23" r:id="rId2" display="mailto:lgalloway@finance.nv.gov" xr:uid="{A58F964B-3E42-4110-A4A0-5540F6232A16}"/>
  </hyperlinks>
  <pageMargins left="0.25" right="0.25" top="0.75" bottom="0.75" header="0.3" footer="0.3"/>
  <pageSetup scale="56"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F2023-31BA-4CC4-8D71-5F54A05EE671}">
  <sheetPr codeName="Sheet239">
    <tabColor rgb="FFFFFF00"/>
    <pageSetUpPr fitToPage="1"/>
  </sheetPr>
  <dimension ref="A1:AW165"/>
  <sheetViews>
    <sheetView topLeftCell="A2" zoomScaleNormal="100" workbookViewId="0">
      <pane xSplit="3" ySplit="2" topLeftCell="AQ11" activePane="bottomRight" state="frozen"/>
      <selection pane="topRight" activeCell="H2" sqref="H2"/>
      <selection pane="bottomLeft" activeCell="A3" sqref="A3"/>
      <selection pane="bottomRight" activeCell="AT3" sqref="AT3"/>
    </sheetView>
  </sheetViews>
  <sheetFormatPr defaultColWidth="9.42578125" defaultRowHeight="15" customHeight="1" x14ac:dyDescent="0.25"/>
  <cols>
    <col min="1" max="1" width="8.28515625" customWidth="1"/>
    <col min="2" max="2" width="7.7109375" customWidth="1"/>
    <col min="3" max="3" width="15.5703125" style="78" bestFit="1" customWidth="1"/>
    <col min="4" max="4" width="12.7109375" customWidth="1"/>
    <col min="5" max="5" width="15.7109375" style="29" customWidth="1"/>
    <col min="6" max="6" width="31.5703125" style="36" customWidth="1"/>
    <col min="7" max="7" width="11" customWidth="1"/>
    <col min="8" max="8" width="11.140625" customWidth="1"/>
    <col min="9" max="9" width="7.85546875" customWidth="1"/>
    <col min="10" max="10" width="8" customWidth="1"/>
    <col min="11" max="11" width="16.140625" hidden="1" customWidth="1"/>
    <col min="12" max="12" width="16.85546875" hidden="1" customWidth="1"/>
    <col min="13" max="13" width="14.5703125" hidden="1" customWidth="1"/>
    <col min="14" max="14" width="17.85546875" style="31" customWidth="1"/>
    <col min="15" max="16" width="16.140625" hidden="1" customWidth="1"/>
    <col min="17" max="17" width="16.140625" style="27" hidden="1" customWidth="1"/>
    <col min="18" max="19" width="16.140625" hidden="1" customWidth="1"/>
    <col min="20" max="20" width="15.5703125" hidden="1" customWidth="1"/>
    <col min="21" max="21" width="15" customWidth="1"/>
    <col min="22" max="22" width="17.7109375" customWidth="1"/>
    <col min="23" max="23" width="12.42578125" hidden="1" customWidth="1"/>
    <col min="24" max="25" width="16.28515625" hidden="1" customWidth="1"/>
    <col min="26" max="26" width="16" hidden="1" customWidth="1"/>
    <col min="27" max="27" width="14.5703125" hidden="1" customWidth="1"/>
    <col min="28" max="28" width="15.28515625" hidden="1" customWidth="1"/>
    <col min="29" max="29" width="10.140625" hidden="1" customWidth="1"/>
    <col min="30" max="30" width="18.140625" customWidth="1"/>
    <col min="31" max="31" width="16.85546875" bestFit="1" customWidth="1"/>
    <col min="32" max="32" width="9.42578125" style="28"/>
    <col min="33" max="45" width="17.42578125" style="24" customWidth="1"/>
    <col min="46" max="46" width="19.85546875" style="24" customWidth="1"/>
    <col min="47" max="47" width="21.5703125" style="93" customWidth="1"/>
    <col min="48" max="48" width="44.5703125" style="94" customWidth="1"/>
  </cols>
  <sheetData>
    <row r="1" spans="1:49" s="1" customFormat="1" ht="15" hidden="1" customHeight="1" x14ac:dyDescent="0.2">
      <c r="C1" s="57"/>
      <c r="E1" s="2"/>
      <c r="F1" s="58"/>
      <c r="K1" s="3" t="e">
        <f>#REF!</f>
        <v>#REF!</v>
      </c>
      <c r="L1" s="3" t="e">
        <f>#REF!</f>
        <v>#REF!</v>
      </c>
      <c r="M1" s="3" t="e">
        <f>#REF!</f>
        <v>#REF!</v>
      </c>
      <c r="N1" s="4" t="e">
        <f>#REF!</f>
        <v>#REF!</v>
      </c>
      <c r="O1" s="3" t="e">
        <f>#REF!</f>
        <v>#REF!</v>
      </c>
      <c r="P1" s="3" t="e">
        <f>#REF!</f>
        <v>#REF!</v>
      </c>
      <c r="Q1" s="3" t="e">
        <f>#REF!</f>
        <v>#REF!</v>
      </c>
      <c r="R1" s="3" t="e">
        <f>#REF!</f>
        <v>#REF!</v>
      </c>
      <c r="S1" s="3" t="e">
        <f>#REF!</f>
        <v>#REF!</v>
      </c>
      <c r="T1" s="3" t="e">
        <f>#REF!</f>
        <v>#REF!</v>
      </c>
      <c r="U1" s="3" t="e">
        <f>#REF!</f>
        <v>#REF!</v>
      </c>
      <c r="V1" s="3" t="e">
        <f>#REF!</f>
        <v>#REF!</v>
      </c>
      <c r="W1" s="3">
        <f t="shared" ref="W1:AC1" si="0">SUM(W4:W46)</f>
        <v>0</v>
      </c>
      <c r="X1" s="3">
        <f t="shared" si="0"/>
        <v>422.52</v>
      </c>
      <c r="Y1" s="3">
        <f t="shared" si="0"/>
        <v>18904363.180000003</v>
      </c>
      <c r="Z1" s="3">
        <f t="shared" si="0"/>
        <v>61698969.449999988</v>
      </c>
      <c r="AA1" s="3">
        <f t="shared" si="0"/>
        <v>83046929.760000005</v>
      </c>
      <c r="AB1" s="3">
        <f t="shared" si="0"/>
        <v>51621698.660000011</v>
      </c>
      <c r="AC1" s="3">
        <f t="shared" si="0"/>
        <v>0</v>
      </c>
      <c r="AD1" s="3">
        <f>SUM(W1:AC1)</f>
        <v>215272383.56999999</v>
      </c>
      <c r="AF1" s="5"/>
      <c r="AG1" s="59"/>
      <c r="AH1" s="59"/>
      <c r="AI1" s="59"/>
      <c r="AJ1" s="59"/>
      <c r="AK1" s="59"/>
      <c r="AL1" s="59"/>
      <c r="AM1" s="59"/>
      <c r="AN1" s="59"/>
      <c r="AO1" s="59"/>
      <c r="AP1" s="59"/>
      <c r="AQ1" s="59"/>
      <c r="AR1" s="59"/>
      <c r="AS1" s="59"/>
      <c r="AT1" s="59"/>
      <c r="AU1" s="91"/>
      <c r="AV1" s="92"/>
    </row>
    <row r="2" spans="1:49" s="1" customFormat="1" ht="15" customHeight="1" thickBot="1" x14ac:dyDescent="0.25">
      <c r="C2" s="57"/>
      <c r="E2" s="2"/>
      <c r="F2" s="58"/>
      <c r="K2" s="3"/>
      <c r="L2" s="3"/>
      <c r="M2" s="3"/>
      <c r="N2" s="4"/>
      <c r="O2" s="3"/>
      <c r="P2" s="3"/>
      <c r="Q2" s="3"/>
      <c r="R2" s="3"/>
      <c r="S2" s="3"/>
      <c r="T2" s="3"/>
      <c r="U2" s="3"/>
      <c r="V2" s="3"/>
      <c r="W2" s="3"/>
      <c r="X2" s="3"/>
      <c r="Y2" s="3"/>
      <c r="Z2" s="3"/>
      <c r="AA2" s="3"/>
      <c r="AB2" s="3"/>
      <c r="AC2" s="3"/>
      <c r="AD2" s="154" t="s">
        <v>20</v>
      </c>
      <c r="AE2" s="155"/>
      <c r="AF2" s="5"/>
      <c r="AG2" s="156" t="s">
        <v>21</v>
      </c>
      <c r="AH2" s="156"/>
      <c r="AI2" s="156"/>
      <c r="AJ2" s="156"/>
      <c r="AK2" s="156"/>
      <c r="AL2" s="156"/>
      <c r="AM2" s="156"/>
      <c r="AN2" s="156"/>
      <c r="AO2" s="156"/>
      <c r="AP2" s="156"/>
      <c r="AQ2" s="156"/>
      <c r="AR2" s="156"/>
      <c r="AS2" s="156"/>
      <c r="AT2" s="156"/>
      <c r="AU2" s="91"/>
      <c r="AV2" s="92"/>
    </row>
    <row r="3" spans="1:49" ht="125.1" customHeight="1" thickBot="1" x14ac:dyDescent="0.3">
      <c r="A3" s="60" t="s">
        <v>22</v>
      </c>
      <c r="B3" s="61" t="s">
        <v>23</v>
      </c>
      <c r="C3" s="62" t="s">
        <v>24</v>
      </c>
      <c r="D3" s="60" t="s">
        <v>25</v>
      </c>
      <c r="E3" s="63" t="s">
        <v>26</v>
      </c>
      <c r="F3" s="64" t="s">
        <v>27</v>
      </c>
      <c r="G3" s="65" t="s">
        <v>28</v>
      </c>
      <c r="H3" s="65" t="s">
        <v>29</v>
      </c>
      <c r="I3" s="65" t="s">
        <v>30</v>
      </c>
      <c r="J3" s="65" t="s">
        <v>31</v>
      </c>
      <c r="K3" s="66" t="s">
        <v>32</v>
      </c>
      <c r="L3" s="67" t="s">
        <v>33</v>
      </c>
      <c r="M3" s="66" t="s">
        <v>34</v>
      </c>
      <c r="N3" s="32" t="s">
        <v>35</v>
      </c>
      <c r="O3" s="68" t="s">
        <v>36</v>
      </c>
      <c r="P3" s="68" t="s">
        <v>37</v>
      </c>
      <c r="Q3" s="68" t="s">
        <v>38</v>
      </c>
      <c r="R3" s="68" t="s">
        <v>39</v>
      </c>
      <c r="S3" s="68" t="s">
        <v>40</v>
      </c>
      <c r="T3" s="68" t="s">
        <v>41</v>
      </c>
      <c r="U3" s="68" t="s">
        <v>42</v>
      </c>
      <c r="V3" s="69" t="s">
        <v>43</v>
      </c>
      <c r="W3" s="70" t="s">
        <v>44</v>
      </c>
      <c r="X3" s="70" t="s">
        <v>45</v>
      </c>
      <c r="Y3" s="71" t="s">
        <v>46</v>
      </c>
      <c r="Z3" s="71" t="s">
        <v>47</v>
      </c>
      <c r="AA3" s="71" t="s">
        <v>48</v>
      </c>
      <c r="AB3" s="70" t="s">
        <v>49</v>
      </c>
      <c r="AC3" s="70" t="s">
        <v>50</v>
      </c>
      <c r="AD3" s="104" t="s">
        <v>51</v>
      </c>
      <c r="AE3" s="104" t="s">
        <v>52</v>
      </c>
      <c r="AF3" s="72" t="s">
        <v>53</v>
      </c>
      <c r="AG3" s="84" t="s">
        <v>54</v>
      </c>
      <c r="AH3" s="85">
        <v>46096</v>
      </c>
      <c r="AI3" s="85">
        <f t="shared" ref="AI3:AQ3" si="1">AH3+30</f>
        <v>46126</v>
      </c>
      <c r="AJ3" s="85">
        <f t="shared" si="1"/>
        <v>46156</v>
      </c>
      <c r="AK3" s="85">
        <f t="shared" si="1"/>
        <v>46186</v>
      </c>
      <c r="AL3" s="85">
        <f t="shared" si="1"/>
        <v>46216</v>
      </c>
      <c r="AM3" s="85">
        <f t="shared" si="1"/>
        <v>46246</v>
      </c>
      <c r="AN3" s="85">
        <f t="shared" si="1"/>
        <v>46276</v>
      </c>
      <c r="AO3" s="85">
        <f t="shared" si="1"/>
        <v>46306</v>
      </c>
      <c r="AP3" s="85">
        <f t="shared" si="1"/>
        <v>46336</v>
      </c>
      <c r="AQ3" s="85">
        <f t="shared" si="1"/>
        <v>46366</v>
      </c>
      <c r="AR3" s="84" t="s">
        <v>55</v>
      </c>
      <c r="AS3" s="84" t="s">
        <v>56</v>
      </c>
      <c r="AT3" s="84" t="s">
        <v>57</v>
      </c>
      <c r="AU3" s="87" t="s">
        <v>58</v>
      </c>
      <c r="AV3" s="88" t="s">
        <v>59</v>
      </c>
      <c r="AW3" s="126" t="s">
        <v>222</v>
      </c>
    </row>
    <row r="4" spans="1:49" ht="120" customHeight="1" x14ac:dyDescent="0.25">
      <c r="A4" s="33" t="s">
        <v>60</v>
      </c>
      <c r="B4" s="33" t="s">
        <v>61</v>
      </c>
      <c r="C4" s="79" t="s">
        <v>62</v>
      </c>
      <c r="D4" s="34" t="s">
        <v>63</v>
      </c>
      <c r="E4" s="7" t="s">
        <v>64</v>
      </c>
      <c r="F4" s="73" t="s">
        <v>65</v>
      </c>
      <c r="G4" s="9">
        <v>44854</v>
      </c>
      <c r="H4" s="9">
        <v>46203</v>
      </c>
      <c r="I4" s="15">
        <v>3276</v>
      </c>
      <c r="J4" s="10">
        <v>40</v>
      </c>
      <c r="K4" s="12">
        <v>368100</v>
      </c>
      <c r="L4" s="11"/>
      <c r="M4" s="11"/>
      <c r="N4" s="11">
        <f t="shared" ref="N4:N12" si="2">SUM(K4:M4)</f>
        <v>368100</v>
      </c>
      <c r="O4" s="11"/>
      <c r="P4" s="11"/>
      <c r="Q4" s="11"/>
      <c r="R4" s="11">
        <v>13339.4</v>
      </c>
      <c r="S4" s="11"/>
      <c r="T4" s="11"/>
      <c r="U4" s="11">
        <f t="shared" ref="U4:U12" si="3">SUM(O4:T4)</f>
        <v>13339.4</v>
      </c>
      <c r="V4" s="12">
        <f>K4-U4+L4+M4</f>
        <v>354760.6</v>
      </c>
      <c r="W4" s="11"/>
      <c r="X4" s="11"/>
      <c r="Y4" s="11">
        <v>16749.46</v>
      </c>
      <c r="Z4" s="11">
        <v>69421.2</v>
      </c>
      <c r="AA4" s="11">
        <v>155690.70000000001</v>
      </c>
      <c r="AB4" s="11">
        <v>70607.259999999995</v>
      </c>
      <c r="AC4" s="11"/>
      <c r="AD4" s="105">
        <f t="shared" ref="AD4:AD12" si="4">SUM(W4:AC4)</f>
        <v>312468.62</v>
      </c>
      <c r="AE4" s="105">
        <f t="shared" ref="AE4:AE30" si="5">V4-AD4</f>
        <v>42291.979999999981</v>
      </c>
      <c r="AF4" s="74">
        <f t="shared" ref="AF4:AF30" si="6">AD4/V4</f>
        <v>0.88078726893572745</v>
      </c>
      <c r="AG4" s="86">
        <f>ADSD!AG4</f>
        <v>0</v>
      </c>
      <c r="AH4" s="86">
        <f>ADSD!AH4</f>
        <v>14722.69</v>
      </c>
      <c r="AI4" s="86">
        <f>ADSD!AI4</f>
        <v>11394</v>
      </c>
      <c r="AJ4" s="86">
        <f>ADSD!AJ4</f>
        <v>9115.2000000000007</v>
      </c>
      <c r="AK4" s="86">
        <f>ADSD!AK4</f>
        <v>7060.09</v>
      </c>
      <c r="AL4" s="103"/>
      <c r="AM4" s="103"/>
      <c r="AN4" s="103"/>
      <c r="AO4" s="103"/>
      <c r="AP4" s="103"/>
      <c r="AQ4" s="103"/>
      <c r="AR4" s="86"/>
      <c r="AS4" s="133">
        <f t="shared" ref="AS4:AS31" si="7">SUM(AG4:AR4)</f>
        <v>42291.979999999996</v>
      </c>
      <c r="AT4" s="133">
        <f t="shared" ref="AT4:AT31" si="8">AS4-AE4</f>
        <v>0</v>
      </c>
      <c r="AU4" s="89" t="str">
        <f>ADSD!AU4</f>
        <v>On track</v>
      </c>
      <c r="AV4" s="90" t="str">
        <f>ADSD!AV4</f>
        <v>This project is for BA3276, which moved to agency 402.  Temporary contractor thorugh Manpower, Business Productivity Suite, and educational materials. The contractor will be compensated using the remaining project funds until those funds are fully exhausted.</v>
      </c>
      <c r="AW4" s="127">
        <f>AS4-ADSD!AS4</f>
        <v>0</v>
      </c>
    </row>
    <row r="5" spans="1:49" ht="197.25" customHeight="1" x14ac:dyDescent="0.25">
      <c r="A5" s="33" t="s">
        <v>60</v>
      </c>
      <c r="B5" s="33" t="s">
        <v>61</v>
      </c>
      <c r="C5" s="79" t="s">
        <v>66</v>
      </c>
      <c r="D5" s="34" t="s">
        <v>63</v>
      </c>
      <c r="E5" s="7" t="s">
        <v>64</v>
      </c>
      <c r="F5" s="73" t="s">
        <v>67</v>
      </c>
      <c r="G5" s="9">
        <v>44854</v>
      </c>
      <c r="H5" s="9">
        <v>46387</v>
      </c>
      <c r="I5" s="15">
        <v>3195</v>
      </c>
      <c r="J5" s="10">
        <v>39</v>
      </c>
      <c r="K5" s="12">
        <v>15000000</v>
      </c>
      <c r="L5" s="16"/>
      <c r="M5" s="11"/>
      <c r="N5" s="11">
        <f t="shared" si="2"/>
        <v>15000000</v>
      </c>
      <c r="O5" s="11"/>
      <c r="P5" s="11"/>
      <c r="Q5" s="11"/>
      <c r="R5" s="11"/>
      <c r="S5" s="11"/>
      <c r="T5" s="11"/>
      <c r="U5" s="16">
        <f t="shared" si="3"/>
        <v>0</v>
      </c>
      <c r="V5" s="12">
        <f t="shared" ref="V5:V11" si="9">K5-U5+L5+M5</f>
        <v>15000000</v>
      </c>
      <c r="W5" s="11"/>
      <c r="X5" s="11"/>
      <c r="Y5" s="11">
        <v>620663.74</v>
      </c>
      <c r="Z5" s="11">
        <v>7583393.6699999999</v>
      </c>
      <c r="AA5" s="11">
        <v>2526979.11</v>
      </c>
      <c r="AB5" s="11">
        <v>2966485.78</v>
      </c>
      <c r="AC5" s="11"/>
      <c r="AD5" s="105">
        <f t="shared" si="4"/>
        <v>13697522.299999999</v>
      </c>
      <c r="AE5" s="105">
        <f t="shared" si="5"/>
        <v>1302477.7000000011</v>
      </c>
      <c r="AF5" s="74">
        <f t="shared" si="6"/>
        <v>0.91316815333333323</v>
      </c>
      <c r="AG5" s="86">
        <f>'DHHS-DO'!AG4</f>
        <v>0</v>
      </c>
      <c r="AH5" s="86">
        <f>'DHHS-DO'!AH4</f>
        <v>737095.7</v>
      </c>
      <c r="AI5" s="86">
        <f>'DHHS-DO'!AI4</f>
        <v>107717</v>
      </c>
      <c r="AJ5" s="86">
        <f>'DHHS-DO'!AJ4</f>
        <v>107717</v>
      </c>
      <c r="AK5" s="86">
        <f>'DHHS-DO'!AK4</f>
        <v>97717</v>
      </c>
      <c r="AL5" s="86">
        <f>'DHHS-DO'!AL4</f>
        <v>97717</v>
      </c>
      <c r="AM5" s="86">
        <f>'DHHS-DO'!AM4</f>
        <v>88063</v>
      </c>
      <c r="AN5" s="86">
        <f>'DHHS-DO'!AN4</f>
        <v>66451</v>
      </c>
      <c r="AO5" s="86">
        <f>'DHHS-DO'!AO4</f>
        <v>0</v>
      </c>
      <c r="AP5" s="86">
        <f>'DHHS-DO'!AP4</f>
        <v>0</v>
      </c>
      <c r="AQ5" s="86">
        <f>'DHHS-DO'!AQ4</f>
        <v>0</v>
      </c>
      <c r="AR5" s="86">
        <f>'DHHS-DO'!AR4</f>
        <v>0</v>
      </c>
      <c r="AS5" s="35">
        <f t="shared" si="7"/>
        <v>1302477.7</v>
      </c>
      <c r="AT5" s="35">
        <f t="shared" si="8"/>
        <v>0</v>
      </c>
      <c r="AU5" s="86" t="str">
        <f>'DHHS-DO'!AU4</f>
        <v>ON-TRACK</v>
      </c>
      <c r="AV5" s="110" t="str">
        <f>'DHHS-DO'!AV4</f>
        <v xml:space="preserve">- Preliminary site monitor was conducted on 3/5/2026. All infrastructure was observed related to the transplant ecosystem. 
-Donor Care Unit is expected to open April 15th. All equipment has been purchased and will be delivered once space finishings have been completed.
- The Donor Transplant Testing facility is now complete and testing donors in NV. The lab is fully operational and has been surveyed by both FDA and CLIA.
</v>
      </c>
      <c r="AW5" s="127">
        <f>AS5-'DHHS-DO'!AS4</f>
        <v>0</v>
      </c>
    </row>
    <row r="6" spans="1:49" ht="171.75" customHeight="1" x14ac:dyDescent="0.25">
      <c r="A6" s="33" t="s">
        <v>68</v>
      </c>
      <c r="B6" s="33" t="s">
        <v>69</v>
      </c>
      <c r="C6" s="79" t="s">
        <v>70</v>
      </c>
      <c r="D6" s="34" t="s">
        <v>71</v>
      </c>
      <c r="E6" s="7" t="s">
        <v>64</v>
      </c>
      <c r="F6" s="73" t="s">
        <v>72</v>
      </c>
      <c r="G6" s="9">
        <v>45330</v>
      </c>
      <c r="H6" s="9">
        <v>46203</v>
      </c>
      <c r="I6" s="15">
        <v>3151</v>
      </c>
      <c r="J6" s="10">
        <v>41</v>
      </c>
      <c r="K6" s="12">
        <v>7500000</v>
      </c>
      <c r="L6" s="11"/>
      <c r="M6" s="11"/>
      <c r="N6" s="11">
        <f t="shared" si="2"/>
        <v>7500000</v>
      </c>
      <c r="O6" s="11"/>
      <c r="P6" s="11"/>
      <c r="Q6" s="11"/>
      <c r="R6" s="11"/>
      <c r="S6" s="11"/>
      <c r="T6" s="11"/>
      <c r="U6" s="11">
        <f t="shared" si="3"/>
        <v>0</v>
      </c>
      <c r="V6" s="12">
        <f t="shared" si="9"/>
        <v>7500000</v>
      </c>
      <c r="W6" s="11"/>
      <c r="X6" s="11"/>
      <c r="Y6" s="11">
        <v>55865</v>
      </c>
      <c r="Z6" s="11">
        <v>367393.98</v>
      </c>
      <c r="AA6" s="11">
        <v>3197831.0700000003</v>
      </c>
      <c r="AB6" s="11">
        <v>1625153.2200000002</v>
      </c>
      <c r="AC6" s="11"/>
      <c r="AD6" s="105">
        <f t="shared" si="4"/>
        <v>5246243.2700000005</v>
      </c>
      <c r="AE6" s="105">
        <f t="shared" si="5"/>
        <v>2253756.7299999995</v>
      </c>
      <c r="AF6" s="74">
        <f t="shared" si="6"/>
        <v>0.69949910266666671</v>
      </c>
      <c r="AG6" s="86">
        <f>ADSD!AG5</f>
        <v>0</v>
      </c>
      <c r="AH6" s="86">
        <f>ADSD!AH5</f>
        <v>239747.5</v>
      </c>
      <c r="AI6" s="86">
        <f>ADSD!AI5</f>
        <v>239747.5</v>
      </c>
      <c r="AJ6" s="86">
        <f>ADSD!AJ5</f>
        <v>249747.5</v>
      </c>
      <c r="AK6" s="86">
        <f>ADSD!AK5</f>
        <v>249747.5</v>
      </c>
      <c r="AL6" s="86">
        <f>ADSD!AL5</f>
        <v>487147.5</v>
      </c>
      <c r="AM6" s="86">
        <f>ADSD!AM5</f>
        <v>249747.5</v>
      </c>
      <c r="AN6" s="86">
        <f>ADSD!AN5</f>
        <v>232179.33000000002</v>
      </c>
      <c r="AO6" s="86">
        <f>ADSD!AO5</f>
        <v>220347.5</v>
      </c>
      <c r="AP6" s="86">
        <f>ADSD!AP5</f>
        <v>85344.9</v>
      </c>
      <c r="AQ6" s="86">
        <f>ADSD!AQ5</f>
        <v>0</v>
      </c>
      <c r="AR6" s="86">
        <f>ADSD!AR5</f>
        <v>0</v>
      </c>
      <c r="AS6" s="35">
        <f t="shared" si="7"/>
        <v>2253756.73</v>
      </c>
      <c r="AT6" s="35">
        <f t="shared" si="8"/>
        <v>0</v>
      </c>
      <c r="AU6" s="90" t="str">
        <f>ADSD!AU5</f>
        <v>On track</v>
      </c>
      <c r="AV6" s="90" t="str">
        <f>ADSD!AV5</f>
        <v>Note that the end date in this file was incorrect.  NOA says 12/31/2026. Projection methodology:
- Guidesoft Inc MSA Contractors  based on monthly average through August 2026, with reduced hours for Sept.-Nov. 2026. 
- O365 based on monthly average costs.
- Insight Public Sector based on contract deliverables.
- Wellsky based on contract deliverables.</v>
      </c>
      <c r="AW6" s="127">
        <f>AS6-ADSD!AS5</f>
        <v>0</v>
      </c>
    </row>
    <row r="7" spans="1:49" ht="60" x14ac:dyDescent="0.25">
      <c r="A7" s="33" t="s">
        <v>68</v>
      </c>
      <c r="B7" s="33" t="s">
        <v>69</v>
      </c>
      <c r="C7" s="79" t="s">
        <v>73</v>
      </c>
      <c r="D7" s="34" t="s">
        <v>71</v>
      </c>
      <c r="E7" s="7" t="s">
        <v>64</v>
      </c>
      <c r="F7" s="73" t="s">
        <v>74</v>
      </c>
      <c r="G7" s="9">
        <v>44854</v>
      </c>
      <c r="H7" s="9">
        <v>46387</v>
      </c>
      <c r="I7" s="15">
        <v>3278</v>
      </c>
      <c r="J7" s="10">
        <v>62</v>
      </c>
      <c r="K7" s="12">
        <v>5000000</v>
      </c>
      <c r="L7" s="16"/>
      <c r="M7" s="11"/>
      <c r="N7" s="11">
        <f t="shared" si="2"/>
        <v>5000000</v>
      </c>
      <c r="O7" s="11">
        <v>0</v>
      </c>
      <c r="P7" s="11"/>
      <c r="Q7" s="11">
        <v>2000000</v>
      </c>
      <c r="R7" s="11"/>
      <c r="S7" s="11"/>
      <c r="T7" s="11"/>
      <c r="U7" s="16">
        <f t="shared" si="3"/>
        <v>2000000</v>
      </c>
      <c r="V7" s="12">
        <f t="shared" si="9"/>
        <v>3000000</v>
      </c>
      <c r="W7" s="11"/>
      <c r="X7" s="11"/>
      <c r="Y7" s="11"/>
      <c r="Z7" s="16">
        <v>5084.5600000000004</v>
      </c>
      <c r="AA7" s="11">
        <v>360844.61999999994</v>
      </c>
      <c r="AB7" s="11">
        <v>378689.99</v>
      </c>
      <c r="AC7" s="11"/>
      <c r="AD7" s="105">
        <f t="shared" si="4"/>
        <v>744619.16999999993</v>
      </c>
      <c r="AE7" s="105">
        <f t="shared" si="5"/>
        <v>2255380.83</v>
      </c>
      <c r="AF7" s="74">
        <f t="shared" si="6"/>
        <v>0.24820638999999997</v>
      </c>
      <c r="AG7" s="86">
        <f>ADSD!AG6</f>
        <v>0</v>
      </c>
      <c r="AH7" s="86">
        <f>ADSD!AH6</f>
        <v>510745.71</v>
      </c>
      <c r="AI7" s="86">
        <f>ADSD!AI6</f>
        <v>250000</v>
      </c>
      <c r="AJ7" s="86">
        <f>ADSD!AJ6</f>
        <v>250000</v>
      </c>
      <c r="AK7" s="86">
        <f>ADSD!AK6</f>
        <v>250000</v>
      </c>
      <c r="AL7" s="86">
        <f>ADSD!AL6</f>
        <v>250000</v>
      </c>
      <c r="AM7" s="86">
        <f>ADSD!AM6</f>
        <v>250000</v>
      </c>
      <c r="AN7" s="86">
        <f>ADSD!AN6</f>
        <v>250000</v>
      </c>
      <c r="AO7" s="86">
        <f>ADSD!AO6</f>
        <v>82000</v>
      </c>
      <c r="AP7" s="86">
        <f>ADSD!AP6</f>
        <v>82000</v>
      </c>
      <c r="AQ7" s="86">
        <f>ADSD!AQ6</f>
        <v>80635.12</v>
      </c>
      <c r="AR7" s="86">
        <f>ADSD!AR6</f>
        <v>0</v>
      </c>
      <c r="AS7" s="35">
        <f t="shared" si="7"/>
        <v>2255380.83</v>
      </c>
      <c r="AT7" s="35">
        <f t="shared" si="8"/>
        <v>0</v>
      </c>
      <c r="AU7" s="90" t="str">
        <f>ADSD!AU6</f>
        <v>On track</v>
      </c>
      <c r="AV7" s="90" t="str">
        <f>ADSD!AV6</f>
        <v>Projection methodology:
- Public Health Supportive based on project plan.
- KPS3 based on project deliverable schedule.</v>
      </c>
      <c r="AW7" s="127">
        <f>AS7-ADSD!AS6</f>
        <v>0</v>
      </c>
    </row>
    <row r="8" spans="1:49" ht="165" x14ac:dyDescent="0.25">
      <c r="A8" s="33" t="s">
        <v>68</v>
      </c>
      <c r="B8" s="33" t="s">
        <v>69</v>
      </c>
      <c r="C8" s="79" t="s">
        <v>75</v>
      </c>
      <c r="D8" s="34" t="s">
        <v>71</v>
      </c>
      <c r="E8" s="7" t="s">
        <v>64</v>
      </c>
      <c r="F8" s="73" t="s">
        <v>76</v>
      </c>
      <c r="G8" s="9">
        <v>44854</v>
      </c>
      <c r="H8" s="9">
        <v>46203</v>
      </c>
      <c r="I8" s="15">
        <v>3278</v>
      </c>
      <c r="J8" s="10">
        <v>62</v>
      </c>
      <c r="K8" s="12">
        <v>1559280</v>
      </c>
      <c r="L8" s="11"/>
      <c r="M8" s="11"/>
      <c r="N8" s="11">
        <f t="shared" si="2"/>
        <v>1559280</v>
      </c>
      <c r="O8" s="11">
        <v>0</v>
      </c>
      <c r="P8" s="11"/>
      <c r="Q8" s="11">
        <v>59280</v>
      </c>
      <c r="R8" s="11"/>
      <c r="S8" s="11"/>
      <c r="T8" s="11"/>
      <c r="U8" s="11">
        <f t="shared" si="3"/>
        <v>59280</v>
      </c>
      <c r="V8" s="12">
        <f t="shared" si="9"/>
        <v>1500000</v>
      </c>
      <c r="W8" s="11"/>
      <c r="X8" s="11"/>
      <c r="Y8" s="11"/>
      <c r="Z8" s="11">
        <v>193311.08</v>
      </c>
      <c r="AA8" s="11">
        <v>916278.09000000008</v>
      </c>
      <c r="AB8" s="11">
        <v>135118.20000000001</v>
      </c>
      <c r="AC8" s="11"/>
      <c r="AD8" s="105">
        <f t="shared" si="4"/>
        <v>1244707.3700000001</v>
      </c>
      <c r="AE8" s="105">
        <f t="shared" si="5"/>
        <v>255292.62999999989</v>
      </c>
      <c r="AF8" s="74">
        <f t="shared" si="6"/>
        <v>0.82980491333333339</v>
      </c>
      <c r="AG8" s="86">
        <f>ADSD!AG7</f>
        <v>0</v>
      </c>
      <c r="AH8" s="86">
        <f>ADSD!AH7</f>
        <v>62000</v>
      </c>
      <c r="AI8" s="86">
        <f>ADSD!AI7</f>
        <v>65000</v>
      </c>
      <c r="AJ8" s="86">
        <f>ADSD!AJ7</f>
        <v>65000</v>
      </c>
      <c r="AK8" s="86">
        <f>ADSD!AK7</f>
        <v>63292.63</v>
      </c>
      <c r="AL8" s="103"/>
      <c r="AM8" s="103"/>
      <c r="AN8" s="103"/>
      <c r="AO8" s="103"/>
      <c r="AP8" s="103"/>
      <c r="AQ8" s="103"/>
      <c r="AR8" s="86"/>
      <c r="AS8" s="35">
        <f t="shared" si="7"/>
        <v>255292.63</v>
      </c>
      <c r="AT8" s="35">
        <f t="shared" si="8"/>
        <v>0</v>
      </c>
      <c r="AU8" s="90" t="str">
        <f>ADSD!AU7</f>
        <v>On track</v>
      </c>
      <c r="AV8" s="90" t="str">
        <f>ADSD!AV7</f>
        <v>Projection methodology:
- Acumen Fiscal Agent based on monthly projections for self-directed service support (Jan.-Dec. 2025 reflects approved services, monthly average used for Dec. 2025-Jun. 2026)
- Washoe County based on projections for direct services,  reflects the monthly average used for Dec. 2025-Feb. 2026)
- Jewish Family Service Agency based on projections for monthly direct service and administrative cost (amount varies by month)</v>
      </c>
      <c r="AW8" s="127">
        <f>AS8-ADSD!AS7</f>
        <v>0</v>
      </c>
    </row>
    <row r="9" spans="1:49" ht="87.75" customHeight="1" x14ac:dyDescent="0.25">
      <c r="A9" s="33" t="s">
        <v>68</v>
      </c>
      <c r="B9" s="33" t="s">
        <v>69</v>
      </c>
      <c r="C9" s="79" t="s">
        <v>77</v>
      </c>
      <c r="D9" s="34" t="s">
        <v>71</v>
      </c>
      <c r="E9" s="7" t="s">
        <v>64</v>
      </c>
      <c r="F9" s="73" t="s">
        <v>78</v>
      </c>
      <c r="G9" s="9">
        <v>44854</v>
      </c>
      <c r="H9" s="9">
        <v>46387</v>
      </c>
      <c r="I9" s="15">
        <v>3278</v>
      </c>
      <c r="J9" s="10">
        <v>62</v>
      </c>
      <c r="K9" s="12">
        <v>2090000</v>
      </c>
      <c r="L9" s="16"/>
      <c r="M9" s="11"/>
      <c r="N9" s="11">
        <f t="shared" si="2"/>
        <v>2090000</v>
      </c>
      <c r="O9" s="11">
        <v>0</v>
      </c>
      <c r="P9" s="11"/>
      <c r="Q9" s="11">
        <v>59280</v>
      </c>
      <c r="R9" s="11"/>
      <c r="S9" s="11"/>
      <c r="T9" s="11"/>
      <c r="U9" s="16">
        <f t="shared" si="3"/>
        <v>59280</v>
      </c>
      <c r="V9" s="12">
        <f t="shared" si="9"/>
        <v>2030720</v>
      </c>
      <c r="W9" s="11"/>
      <c r="X9" s="11"/>
      <c r="Y9" s="11"/>
      <c r="Z9" s="11">
        <v>1001269.81</v>
      </c>
      <c r="AA9" s="11">
        <v>942256.52999999991</v>
      </c>
      <c r="AB9" s="11">
        <v>63141.5</v>
      </c>
      <c r="AC9" s="11"/>
      <c r="AD9" s="105">
        <f t="shared" si="4"/>
        <v>2006667.8399999999</v>
      </c>
      <c r="AE9" s="105">
        <f t="shared" si="5"/>
        <v>24052.160000000149</v>
      </c>
      <c r="AF9" s="74">
        <f t="shared" si="6"/>
        <v>0.9881558462023321</v>
      </c>
      <c r="AG9" s="86">
        <f>ADSD!AG8</f>
        <v>0</v>
      </c>
      <c r="AH9" s="86">
        <f>ADSD!AH8</f>
        <v>13559</v>
      </c>
      <c r="AI9" s="86">
        <f>ADSD!AI8</f>
        <v>10493.16</v>
      </c>
      <c r="AJ9" s="86">
        <f>ADSD!AJ8</f>
        <v>0</v>
      </c>
      <c r="AK9" s="86">
        <f>ADSD!AK8</f>
        <v>0</v>
      </c>
      <c r="AL9" s="86">
        <f>ADSD!AL8</f>
        <v>0</v>
      </c>
      <c r="AM9" s="86">
        <f>ADSD!AM8</f>
        <v>0</v>
      </c>
      <c r="AN9" s="86">
        <f>ADSD!AN8</f>
        <v>0</v>
      </c>
      <c r="AO9" s="86">
        <f>ADSD!AO8</f>
        <v>0</v>
      </c>
      <c r="AP9" s="86">
        <f>ADSD!AP8</f>
        <v>0</v>
      </c>
      <c r="AQ9" s="86">
        <f>ADSD!AQ8</f>
        <v>0</v>
      </c>
      <c r="AR9" s="86">
        <f>ADSD!AR8</f>
        <v>0</v>
      </c>
      <c r="AS9" s="35">
        <f t="shared" si="7"/>
        <v>24052.16</v>
      </c>
      <c r="AT9" s="35">
        <f t="shared" si="8"/>
        <v>-1.4915713109076023E-10</v>
      </c>
      <c r="AU9" s="90" t="str">
        <f>ADSD!AU8</f>
        <v>On track</v>
      </c>
      <c r="AV9" s="90" t="str">
        <f>ADSD!AV8</f>
        <v xml:space="preserve">Working with subrecipient/provider to fix RFR errors before payment. </v>
      </c>
      <c r="AW9" s="127">
        <f>AS9-ADSD!AS8</f>
        <v>0</v>
      </c>
    </row>
    <row r="10" spans="1:49" ht="87.75" customHeight="1" x14ac:dyDescent="0.25">
      <c r="A10" s="33" t="s">
        <v>68</v>
      </c>
      <c r="B10" s="33" t="s">
        <v>69</v>
      </c>
      <c r="C10" s="82" t="s">
        <v>79</v>
      </c>
      <c r="D10" s="34" t="s">
        <v>71</v>
      </c>
      <c r="E10" s="7" t="s">
        <v>64</v>
      </c>
      <c r="F10" s="73" t="s">
        <v>80</v>
      </c>
      <c r="G10" s="9">
        <v>44854</v>
      </c>
      <c r="H10" s="9">
        <v>46387</v>
      </c>
      <c r="I10" s="15">
        <v>3279</v>
      </c>
      <c r="J10" s="10">
        <v>34</v>
      </c>
      <c r="K10" s="12">
        <v>14520000</v>
      </c>
      <c r="L10" s="11"/>
      <c r="M10" s="11"/>
      <c r="N10" s="11">
        <f t="shared" si="2"/>
        <v>14520000</v>
      </c>
      <c r="O10" s="11"/>
      <c r="P10" s="11"/>
      <c r="Q10" s="11">
        <v>2000000</v>
      </c>
      <c r="R10" s="11"/>
      <c r="S10" s="13">
        <f>1098250+600000</f>
        <v>1698250</v>
      </c>
      <c r="T10" s="11"/>
      <c r="U10" s="11">
        <f t="shared" si="3"/>
        <v>3698250</v>
      </c>
      <c r="V10" s="12">
        <f t="shared" si="9"/>
        <v>10821750</v>
      </c>
      <c r="W10" s="11"/>
      <c r="X10" s="11"/>
      <c r="Y10" s="11"/>
      <c r="Z10" s="11">
        <v>185103.93999999997</v>
      </c>
      <c r="AA10" s="11">
        <v>1468023.9800000004</v>
      </c>
      <c r="AB10" s="11">
        <v>1998218.27</v>
      </c>
      <c r="AC10" s="11"/>
      <c r="AD10" s="105">
        <f t="shared" si="4"/>
        <v>3651346.1900000004</v>
      </c>
      <c r="AE10" s="105">
        <f t="shared" si="5"/>
        <v>7170403.8099999996</v>
      </c>
      <c r="AF10" s="74">
        <f t="shared" si="6"/>
        <v>0.33740810774597457</v>
      </c>
      <c r="AG10" s="86">
        <f>ADSD!AG9</f>
        <v>0</v>
      </c>
      <c r="AH10" s="86">
        <f>ADSD!AH9</f>
        <v>717040.38</v>
      </c>
      <c r="AI10" s="86">
        <f>ADSD!AI9</f>
        <v>717040.38</v>
      </c>
      <c r="AJ10" s="86">
        <f>ADSD!AJ9</f>
        <v>717040.38</v>
      </c>
      <c r="AK10" s="86">
        <f>ADSD!AK9</f>
        <v>717040.38</v>
      </c>
      <c r="AL10" s="86">
        <f>ADSD!AL9</f>
        <v>717040.38</v>
      </c>
      <c r="AM10" s="86">
        <f>ADSD!AM9</f>
        <v>717040.38</v>
      </c>
      <c r="AN10" s="86">
        <f>ADSD!AN9</f>
        <v>717040.38</v>
      </c>
      <c r="AO10" s="86">
        <f>ADSD!AO9</f>
        <v>717040.38</v>
      </c>
      <c r="AP10" s="86">
        <f>ADSD!AP9</f>
        <v>717040.38</v>
      </c>
      <c r="AQ10" s="86">
        <f>ADSD!AQ9</f>
        <v>717040.39</v>
      </c>
      <c r="AR10" s="86">
        <f>ADSD!AR9</f>
        <v>0</v>
      </c>
      <c r="AS10" s="35">
        <f t="shared" si="7"/>
        <v>7170403.8099999996</v>
      </c>
      <c r="AT10" s="35">
        <f t="shared" si="8"/>
        <v>0</v>
      </c>
      <c r="AU10" s="90" t="str">
        <f>ADSD!AU9</f>
        <v>On track</v>
      </c>
      <c r="AV10" s="90" t="str">
        <f>ADSD!AV9</f>
        <v xml:space="preserve">Based on our current expenditures and the understanding that we will be making additional expenditures due to Incentives being paid out to the participating providers.  </v>
      </c>
      <c r="AW10" s="127">
        <f>AS10-ADSD!AS9</f>
        <v>0</v>
      </c>
    </row>
    <row r="11" spans="1:49" ht="87.75" customHeight="1" x14ac:dyDescent="0.25">
      <c r="A11" s="33" t="s">
        <v>68</v>
      </c>
      <c r="B11" s="33" t="s">
        <v>69</v>
      </c>
      <c r="C11" s="79" t="s">
        <v>81</v>
      </c>
      <c r="D11" s="34" t="s">
        <v>71</v>
      </c>
      <c r="E11" s="17" t="s">
        <v>64</v>
      </c>
      <c r="F11" s="73" t="s">
        <v>82</v>
      </c>
      <c r="G11" s="9">
        <v>44854</v>
      </c>
      <c r="H11" s="9">
        <v>46112</v>
      </c>
      <c r="I11" s="15">
        <v>3278</v>
      </c>
      <c r="J11" s="10">
        <v>63</v>
      </c>
      <c r="K11" s="19">
        <v>4000000</v>
      </c>
      <c r="L11" s="16"/>
      <c r="M11" s="16"/>
      <c r="N11" s="16">
        <f t="shared" si="2"/>
        <v>4000000</v>
      </c>
      <c r="O11" s="11"/>
      <c r="P11" s="11"/>
      <c r="Q11" s="11"/>
      <c r="R11" s="16"/>
      <c r="S11" s="16"/>
      <c r="T11" s="16"/>
      <c r="U11" s="16">
        <f t="shared" si="3"/>
        <v>0</v>
      </c>
      <c r="V11" s="19">
        <f t="shared" si="9"/>
        <v>4000000</v>
      </c>
      <c r="W11" s="16"/>
      <c r="X11" s="16"/>
      <c r="Y11" s="16"/>
      <c r="Z11" s="16">
        <v>127023.52</v>
      </c>
      <c r="AA11" s="16">
        <v>3144731.7399999998</v>
      </c>
      <c r="AB11" s="16">
        <v>715680.38000000012</v>
      </c>
      <c r="AC11" s="16"/>
      <c r="AD11" s="105">
        <f t="shared" si="4"/>
        <v>3987435.6399999997</v>
      </c>
      <c r="AE11" s="105">
        <f t="shared" si="5"/>
        <v>12564.360000000335</v>
      </c>
      <c r="AF11" s="74">
        <f t="shared" si="6"/>
        <v>0.99685890999999993</v>
      </c>
      <c r="AG11" s="86">
        <f>ADSD!AG10</f>
        <v>0</v>
      </c>
      <c r="AH11" s="86">
        <f>ADSD!AH10</f>
        <v>12327.679999999993</v>
      </c>
      <c r="AI11" s="103"/>
      <c r="AJ11" s="103"/>
      <c r="AK11" s="103"/>
      <c r="AL11" s="103"/>
      <c r="AM11" s="103"/>
      <c r="AN11" s="103"/>
      <c r="AO11" s="103"/>
      <c r="AP11" s="103"/>
      <c r="AQ11" s="103"/>
      <c r="AR11" s="86"/>
      <c r="AS11" s="35">
        <f t="shared" si="7"/>
        <v>12327.679999999993</v>
      </c>
      <c r="AT11" s="35">
        <f t="shared" si="8"/>
        <v>-236.68000000034226</v>
      </c>
      <c r="AU11" s="90" t="str">
        <f>ADSD!AU10</f>
        <v>Savings Identified</v>
      </c>
      <c r="AV11" s="90" t="str">
        <f>ADSD!AV10</f>
        <v>Subaward de-obligations</v>
      </c>
      <c r="AW11" s="127">
        <f>AS11-ADSD!AS10</f>
        <v>0</v>
      </c>
    </row>
    <row r="12" spans="1:49" ht="222.75" customHeight="1" x14ac:dyDescent="0.25">
      <c r="A12" s="33" t="s">
        <v>68</v>
      </c>
      <c r="B12" s="33" t="s">
        <v>69</v>
      </c>
      <c r="C12" s="79" t="s">
        <v>83</v>
      </c>
      <c r="D12" s="34" t="s">
        <v>71</v>
      </c>
      <c r="E12" s="7" t="s">
        <v>64</v>
      </c>
      <c r="F12" s="73" t="s">
        <v>84</v>
      </c>
      <c r="G12" s="9">
        <v>44854</v>
      </c>
      <c r="H12" s="9">
        <v>46387</v>
      </c>
      <c r="I12" s="15">
        <v>3278</v>
      </c>
      <c r="J12" s="10">
        <v>62</v>
      </c>
      <c r="K12" s="12">
        <v>1646881</v>
      </c>
      <c r="L12" s="16"/>
      <c r="M12" s="11"/>
      <c r="N12" s="11">
        <f t="shared" si="2"/>
        <v>1646881</v>
      </c>
      <c r="O12" s="11">
        <v>0</v>
      </c>
      <c r="P12" s="11"/>
      <c r="Q12" s="11">
        <v>500000</v>
      </c>
      <c r="R12" s="11"/>
      <c r="S12" s="11"/>
      <c r="T12" s="11"/>
      <c r="U12" s="16">
        <f t="shared" si="3"/>
        <v>500000</v>
      </c>
      <c r="V12" s="12">
        <f t="shared" ref="V12:V28" si="10">K12-U12+L12+M12</f>
        <v>1146881</v>
      </c>
      <c r="W12" s="11"/>
      <c r="X12" s="11"/>
      <c r="Y12" s="11"/>
      <c r="Z12" s="11">
        <v>225000</v>
      </c>
      <c r="AA12" s="11">
        <v>478445.95999999985</v>
      </c>
      <c r="AB12" s="11">
        <v>122062.21</v>
      </c>
      <c r="AC12" s="11"/>
      <c r="AD12" s="105">
        <f t="shared" si="4"/>
        <v>825508.16999999981</v>
      </c>
      <c r="AE12" s="105">
        <f t="shared" si="5"/>
        <v>321372.83000000019</v>
      </c>
      <c r="AF12" s="74">
        <f t="shared" si="6"/>
        <v>0.71978537441983936</v>
      </c>
      <c r="AG12" s="86">
        <f>ADSD!AG11</f>
        <v>0</v>
      </c>
      <c r="AH12" s="86">
        <f>ADSD!AH11</f>
        <v>50500</v>
      </c>
      <c r="AI12" s="86">
        <f>ADSD!AI11</f>
        <v>50500</v>
      </c>
      <c r="AJ12" s="86">
        <f>ADSD!AJ11</f>
        <v>50500</v>
      </c>
      <c r="AK12" s="86">
        <f>ADSD!AK11</f>
        <v>50500</v>
      </c>
      <c r="AL12" s="86">
        <f>ADSD!AL11</f>
        <v>20000</v>
      </c>
      <c r="AM12" s="86">
        <f>ADSD!AM11</f>
        <v>20000</v>
      </c>
      <c r="AN12" s="86">
        <f>ADSD!AN11</f>
        <v>20000</v>
      </c>
      <c r="AO12" s="86">
        <f>ADSD!AO11</f>
        <v>20000</v>
      </c>
      <c r="AP12" s="86">
        <f>ADSD!AP11</f>
        <v>20000</v>
      </c>
      <c r="AQ12" s="86">
        <f>ADSD!AQ11</f>
        <v>19372.830000000002</v>
      </c>
      <c r="AR12" s="86">
        <f>ADSD!AR11</f>
        <v>0</v>
      </c>
      <c r="AS12" s="35">
        <f t="shared" si="7"/>
        <v>321372.83</v>
      </c>
      <c r="AT12" s="35">
        <f t="shared" si="8"/>
        <v>0</v>
      </c>
      <c r="AU12" s="90" t="str">
        <f>ADSD!AU11</f>
        <v>On track</v>
      </c>
      <c r="AV12" s="90" t="str">
        <f>ADSD!AV11</f>
        <v>Projection methodology:
- Money Management International based on monthly contract amount.
- Jewish Family Service Agency, Lyon County, and Access to Healthcare Network based on remaining balance and award, split across remaining months.
- KPS3 based on contract deliverables (Start date for additional deliverable in Jan. 2026, continuing through Jun. 2026.)
- Nevada Public Health Foundation based on contract deliverables (Higher amount in Apr. and Jun. 2026, other months in project period at $10k.)</v>
      </c>
      <c r="AW12" s="127">
        <f>AS12-ADSD!AS11</f>
        <v>0</v>
      </c>
    </row>
    <row r="13" spans="1:49" ht="132" customHeight="1" x14ac:dyDescent="0.25">
      <c r="A13" s="33" t="s">
        <v>85</v>
      </c>
      <c r="B13" s="33" t="s">
        <v>86</v>
      </c>
      <c r="C13" s="79" t="s">
        <v>87</v>
      </c>
      <c r="D13" s="34" t="s">
        <v>88</v>
      </c>
      <c r="E13" s="7" t="s">
        <v>64</v>
      </c>
      <c r="F13" s="73" t="s">
        <v>89</v>
      </c>
      <c r="G13" s="9">
        <v>44686</v>
      </c>
      <c r="H13" s="9">
        <v>46203</v>
      </c>
      <c r="I13" s="10">
        <v>3223</v>
      </c>
      <c r="J13" s="10">
        <v>19</v>
      </c>
      <c r="K13" s="12">
        <v>477606</v>
      </c>
      <c r="L13" s="16"/>
      <c r="M13" s="11"/>
      <c r="N13" s="11">
        <f t="shared" ref="N13:N32" si="11">SUM(K13:M13)</f>
        <v>477606</v>
      </c>
      <c r="O13" s="11"/>
      <c r="P13" s="11"/>
      <c r="Q13" s="11"/>
      <c r="R13" s="11"/>
      <c r="S13" s="11"/>
      <c r="T13" s="11"/>
      <c r="U13" s="16">
        <f t="shared" ref="U13:U31" si="12">SUM(O13:T13)</f>
        <v>0</v>
      </c>
      <c r="V13" s="12">
        <f t="shared" si="10"/>
        <v>477606</v>
      </c>
      <c r="W13" s="11"/>
      <c r="X13" s="11"/>
      <c r="Y13" s="11">
        <v>326628</v>
      </c>
      <c r="Z13" s="11">
        <v>60282</v>
      </c>
      <c r="AA13" s="11">
        <v>39664.199999999997</v>
      </c>
      <c r="AB13" s="11">
        <v>120</v>
      </c>
      <c r="AC13" s="11"/>
      <c r="AD13" s="105">
        <f t="shared" ref="AD13:AD32" si="13">SUM(W13:AC13)</f>
        <v>426694.2</v>
      </c>
      <c r="AE13" s="105">
        <f t="shared" si="5"/>
        <v>50911.799999999988</v>
      </c>
      <c r="AF13" s="74">
        <f t="shared" si="6"/>
        <v>0.8934020929385309</v>
      </c>
      <c r="AG13" s="86">
        <f>DPBH!AG4</f>
        <v>0</v>
      </c>
      <c r="AH13" s="86">
        <f>DPBH!AH4</f>
        <v>12727.95</v>
      </c>
      <c r="AI13" s="86">
        <f>DPBH!AI4</f>
        <v>12727.95</v>
      </c>
      <c r="AJ13" s="86">
        <f>DPBH!AJ4</f>
        <v>12727.95</v>
      </c>
      <c r="AK13" s="86">
        <f>DPBH!AK4</f>
        <v>12727.95</v>
      </c>
      <c r="AL13" s="103"/>
      <c r="AM13" s="103"/>
      <c r="AN13" s="103"/>
      <c r="AO13" s="103"/>
      <c r="AP13" s="103"/>
      <c r="AQ13" s="103"/>
      <c r="AR13" s="86">
        <f>DPBH!AR4</f>
        <v>0</v>
      </c>
      <c r="AS13" s="35">
        <f t="shared" si="7"/>
        <v>50911.8</v>
      </c>
      <c r="AT13" s="35">
        <f t="shared" si="8"/>
        <v>0</v>
      </c>
      <c r="AU13" s="90" t="str">
        <f>DPBH!AU4</f>
        <v>On Track</v>
      </c>
      <c r="AV13" s="90" t="str">
        <f>DPBH!AV4</f>
        <v>Project performance period extended for continued work and support of completing project tasks.  System configuration updates are required for templates and documents. Some updates to functionality as well. Spend plan calculated on equal amounts for remaining months of project.</v>
      </c>
      <c r="AW13" s="127">
        <f>AS13-DPBH!AS4</f>
        <v>0</v>
      </c>
    </row>
    <row r="14" spans="1:49" ht="132" customHeight="1" x14ac:dyDescent="0.25">
      <c r="A14" s="33" t="s">
        <v>85</v>
      </c>
      <c r="B14" s="33" t="s">
        <v>86</v>
      </c>
      <c r="C14" s="80" t="s">
        <v>90</v>
      </c>
      <c r="D14" s="34" t="s">
        <v>88</v>
      </c>
      <c r="E14" s="7" t="s">
        <v>64</v>
      </c>
      <c r="F14" s="73" t="s">
        <v>91</v>
      </c>
      <c r="G14" s="9">
        <v>45108</v>
      </c>
      <c r="H14" s="9">
        <v>46477</v>
      </c>
      <c r="I14" s="10">
        <v>3223</v>
      </c>
      <c r="J14" s="15" t="s">
        <v>92</v>
      </c>
      <c r="K14" s="12">
        <f>284159+268286</f>
        <v>552445</v>
      </c>
      <c r="L14" s="16">
        <v>404873</v>
      </c>
      <c r="M14" s="11"/>
      <c r="N14" s="11">
        <f t="shared" si="11"/>
        <v>957318</v>
      </c>
      <c r="O14" s="14"/>
      <c r="P14" s="14"/>
      <c r="Q14" s="11"/>
      <c r="R14" s="11"/>
      <c r="S14" s="11"/>
      <c r="T14" s="11"/>
      <c r="U14" s="16">
        <f t="shared" si="12"/>
        <v>0</v>
      </c>
      <c r="V14" s="12">
        <f t="shared" si="10"/>
        <v>957318</v>
      </c>
      <c r="W14" s="11"/>
      <c r="X14" s="11"/>
      <c r="Y14" s="11"/>
      <c r="Z14" s="11">
        <v>249208.08</v>
      </c>
      <c r="AA14" s="11">
        <v>252955.18</v>
      </c>
      <c r="AB14" s="11">
        <v>163824.91999999998</v>
      </c>
      <c r="AC14" s="11"/>
      <c r="AD14" s="105">
        <f t="shared" si="13"/>
        <v>665988.17999999993</v>
      </c>
      <c r="AE14" s="105">
        <f t="shared" si="5"/>
        <v>291329.82000000007</v>
      </c>
      <c r="AF14" s="74">
        <f t="shared" si="6"/>
        <v>0.69568124698376077</v>
      </c>
      <c r="AG14" s="86">
        <f>DPBH!AG5</f>
        <v>0</v>
      </c>
      <c r="AH14" s="86">
        <f>DPBH!AH5</f>
        <v>29132.98</v>
      </c>
      <c r="AI14" s="86">
        <f>DPBH!AI5</f>
        <v>29132.98</v>
      </c>
      <c r="AJ14" s="86">
        <f>DPBH!AJ5</f>
        <v>29132.98</v>
      </c>
      <c r="AK14" s="86">
        <f>DPBH!AK5</f>
        <v>29132.98</v>
      </c>
      <c r="AL14" s="86">
        <f>DPBH!AL5</f>
        <v>29132.98</v>
      </c>
      <c r="AM14" s="86">
        <f>DPBH!AM5</f>
        <v>29132.98</v>
      </c>
      <c r="AN14" s="86">
        <f>DPBH!AN5</f>
        <v>29132.98</v>
      </c>
      <c r="AO14" s="86">
        <f>DPBH!AO5</f>
        <v>29132.98</v>
      </c>
      <c r="AP14" s="86">
        <f>DPBH!AP5</f>
        <v>29132.98</v>
      </c>
      <c r="AQ14" s="86">
        <f>DPBH!AQ5</f>
        <v>29133</v>
      </c>
      <c r="AR14" s="86">
        <f>DPBH!AR5</f>
        <v>0</v>
      </c>
      <c r="AS14" s="35">
        <f t="shared" si="7"/>
        <v>291329.82</v>
      </c>
      <c r="AT14" s="35">
        <f t="shared" si="8"/>
        <v>0</v>
      </c>
      <c r="AU14" s="90" t="str">
        <f>DPBH!AU5</f>
        <v xml:space="preserve">On Track </v>
      </c>
      <c r="AV14" s="90" t="str">
        <f>DPBH!AV5</f>
        <v>Project performance period extended for continued work and support of completing project tasks. Project on-track to fully expend all funds. Spend plan calculated on equal amounts for remaining months of project.</v>
      </c>
      <c r="AW14" s="127">
        <f>AS14-DPBH!AS5</f>
        <v>0</v>
      </c>
    </row>
    <row r="15" spans="1:49" ht="132" customHeight="1" x14ac:dyDescent="0.25">
      <c r="A15" s="33" t="s">
        <v>85</v>
      </c>
      <c r="B15" s="33" t="s">
        <v>86</v>
      </c>
      <c r="C15" s="79" t="s">
        <v>93</v>
      </c>
      <c r="D15" s="34" t="s">
        <v>88</v>
      </c>
      <c r="E15" s="7" t="s">
        <v>64</v>
      </c>
      <c r="F15" s="73" t="s">
        <v>94</v>
      </c>
      <c r="G15" s="9">
        <v>44854</v>
      </c>
      <c r="H15" s="9">
        <v>46387</v>
      </c>
      <c r="I15" s="15">
        <v>3219</v>
      </c>
      <c r="J15" s="10">
        <v>34</v>
      </c>
      <c r="K15" s="12">
        <v>5000000</v>
      </c>
      <c r="L15" s="16"/>
      <c r="M15" s="11"/>
      <c r="N15" s="11">
        <f t="shared" si="11"/>
        <v>5000000</v>
      </c>
      <c r="O15" s="11"/>
      <c r="P15" s="11"/>
      <c r="Q15" s="11"/>
      <c r="R15" s="11"/>
      <c r="S15" s="11"/>
      <c r="T15" s="11"/>
      <c r="U15" s="16">
        <f t="shared" si="12"/>
        <v>0</v>
      </c>
      <c r="V15" s="12">
        <f t="shared" si="10"/>
        <v>5000000</v>
      </c>
      <c r="W15" s="11"/>
      <c r="X15" s="11"/>
      <c r="Y15" s="11">
        <v>5642.56</v>
      </c>
      <c r="Z15" s="11">
        <v>191705.75</v>
      </c>
      <c r="AA15" s="11">
        <v>1410887.74</v>
      </c>
      <c r="AB15" s="11">
        <v>1002900.16</v>
      </c>
      <c r="AC15" s="11"/>
      <c r="AD15" s="105">
        <f>SUM(W15:AC15)</f>
        <v>2611136.21</v>
      </c>
      <c r="AE15" s="105">
        <f t="shared" si="5"/>
        <v>2388863.79</v>
      </c>
      <c r="AF15" s="74">
        <f t="shared" si="6"/>
        <v>0.52222724200000004</v>
      </c>
      <c r="AG15" s="86">
        <f>DPBH!AG6</f>
        <v>0</v>
      </c>
      <c r="AH15" s="86">
        <f>DPBH!AH6</f>
        <v>334381.57</v>
      </c>
      <c r="AI15" s="86">
        <f>DPBH!AI6</f>
        <v>228275.8</v>
      </c>
      <c r="AJ15" s="86">
        <f>DPBH!AJ6</f>
        <v>228275.8</v>
      </c>
      <c r="AK15" s="86">
        <f>DPBH!AK6</f>
        <v>228275.8</v>
      </c>
      <c r="AL15" s="86">
        <f>DPBH!AL6</f>
        <v>228275.8</v>
      </c>
      <c r="AM15" s="86">
        <f>DPBH!AM6</f>
        <v>228275.8</v>
      </c>
      <c r="AN15" s="86">
        <f>DPBH!AN6</f>
        <v>228275.8</v>
      </c>
      <c r="AO15" s="86">
        <f>DPBH!AO6</f>
        <v>228275.8</v>
      </c>
      <c r="AP15" s="86">
        <f>DPBH!AP6</f>
        <v>228275.8</v>
      </c>
      <c r="AQ15" s="86">
        <f>DPBH!AQ6</f>
        <v>228275.82</v>
      </c>
      <c r="AR15" s="86">
        <f>DPBH!AR6</f>
        <v>0</v>
      </c>
      <c r="AS15" s="35">
        <f t="shared" si="7"/>
        <v>2388863.79</v>
      </c>
      <c r="AT15" s="35">
        <f t="shared" si="8"/>
        <v>0</v>
      </c>
      <c r="AU15" s="90" t="str">
        <f>DPBH!AU6</f>
        <v xml:space="preserve">On Track </v>
      </c>
      <c r="AV15" s="90" t="str">
        <f>DPBH!AV6</f>
        <v>UNR PhD (3), MS HAB (5), MPH Epi (3; 1 moved to Grad Special), Grad Special MPH Epi (1), Epidemiology and Biostatistics Certificate (3; 1 moved to Grad Special), Online Public Health Data Management and Analysis Certificate (3), Undergraduate Public Health (2), Graduate Assistant MS HAB (3), Graduate Assistant MPH Epi (7). UNLV Call for Applications closed for Spring 2026. Total Scholarships given in Fall 2025: 41(Undergraduate= 6; Master's= 15; Doctoral=20).</v>
      </c>
      <c r="AW15" s="127">
        <f>AS15-DPBH!AS6</f>
        <v>0</v>
      </c>
    </row>
    <row r="16" spans="1:49" ht="132" customHeight="1" x14ac:dyDescent="0.25">
      <c r="A16" s="33" t="s">
        <v>85</v>
      </c>
      <c r="B16" s="33" t="s">
        <v>86</v>
      </c>
      <c r="C16" s="79" t="s">
        <v>95</v>
      </c>
      <c r="D16" s="34" t="s">
        <v>88</v>
      </c>
      <c r="E16" s="7" t="s">
        <v>64</v>
      </c>
      <c r="F16" s="73" t="s">
        <v>96</v>
      </c>
      <c r="G16" s="9">
        <v>44743</v>
      </c>
      <c r="H16" s="9">
        <v>46203</v>
      </c>
      <c r="I16" s="15">
        <v>3165</v>
      </c>
      <c r="J16" s="10">
        <v>63</v>
      </c>
      <c r="K16" s="12">
        <v>20000000</v>
      </c>
      <c r="L16" s="11"/>
      <c r="M16" s="11"/>
      <c r="N16" s="11">
        <f t="shared" si="11"/>
        <v>20000000</v>
      </c>
      <c r="O16" s="11">
        <v>0</v>
      </c>
      <c r="P16" s="11">
        <v>0</v>
      </c>
      <c r="Q16" s="11">
        <v>5000000</v>
      </c>
      <c r="R16" s="11"/>
      <c r="S16" s="11"/>
      <c r="T16" s="11"/>
      <c r="U16" s="11">
        <f t="shared" si="12"/>
        <v>5000000</v>
      </c>
      <c r="V16" s="12">
        <f t="shared" si="10"/>
        <v>15000000</v>
      </c>
      <c r="W16" s="11"/>
      <c r="X16" s="11"/>
      <c r="Y16" s="11">
        <v>4669.1000000000004</v>
      </c>
      <c r="Z16" s="11">
        <v>10780348.58</v>
      </c>
      <c r="AA16" s="11">
        <v>3123414.75</v>
      </c>
      <c r="AB16" s="11">
        <v>0</v>
      </c>
      <c r="AC16" s="11"/>
      <c r="AD16" s="105">
        <f t="shared" si="13"/>
        <v>13908432.43</v>
      </c>
      <c r="AE16" s="105">
        <f t="shared" si="5"/>
        <v>1091567.5700000003</v>
      </c>
      <c r="AF16" s="76">
        <f t="shared" si="6"/>
        <v>0.92722882866666667</v>
      </c>
      <c r="AG16" s="86">
        <f>DPBH!AG7</f>
        <v>0</v>
      </c>
      <c r="AH16" s="86">
        <f>DPBH!AH7</f>
        <v>1091567.56</v>
      </c>
      <c r="AI16" s="86">
        <f>DPBH!AI7</f>
        <v>0</v>
      </c>
      <c r="AJ16" s="86">
        <f>DPBH!AJ7</f>
        <v>0</v>
      </c>
      <c r="AK16" s="86">
        <f>DPBH!AK7</f>
        <v>0</v>
      </c>
      <c r="AL16" s="103"/>
      <c r="AM16" s="103"/>
      <c r="AN16" s="103"/>
      <c r="AO16" s="103"/>
      <c r="AP16" s="103"/>
      <c r="AQ16" s="103"/>
      <c r="AR16" s="86">
        <f>DPBH!AR7</f>
        <v>0.01</v>
      </c>
      <c r="AS16" s="35">
        <f t="shared" si="7"/>
        <v>1091567.57</v>
      </c>
      <c r="AT16" s="35">
        <f t="shared" si="8"/>
        <v>0</v>
      </c>
      <c r="AU16" s="90" t="str">
        <f>DPBH!AU7</f>
        <v xml:space="preserve">On Track </v>
      </c>
      <c r="AV16" s="90" t="str">
        <f>DPBH!AV7</f>
        <v>The remaining projected balance processed with the Renown subaward, the enitre remaining balance has been expended.  Project open to complete close out activities.</v>
      </c>
      <c r="AW16" s="127">
        <f>AS16-DPBH!AS7</f>
        <v>0</v>
      </c>
    </row>
    <row r="17" spans="1:49" ht="132" customHeight="1" x14ac:dyDescent="0.25">
      <c r="A17" s="33" t="s">
        <v>85</v>
      </c>
      <c r="B17" s="33" t="s">
        <v>86</v>
      </c>
      <c r="C17" s="80" t="s">
        <v>97</v>
      </c>
      <c r="D17" s="34" t="s">
        <v>98</v>
      </c>
      <c r="E17" s="7" t="s">
        <v>64</v>
      </c>
      <c r="F17" s="73" t="s">
        <v>99</v>
      </c>
      <c r="G17" s="9">
        <v>44743</v>
      </c>
      <c r="H17" s="9">
        <v>46203</v>
      </c>
      <c r="I17" s="15">
        <v>3165</v>
      </c>
      <c r="J17" s="10">
        <v>64</v>
      </c>
      <c r="K17" s="12">
        <v>10000000</v>
      </c>
      <c r="L17" s="11"/>
      <c r="M17" s="11"/>
      <c r="N17" s="11">
        <f t="shared" si="11"/>
        <v>10000000</v>
      </c>
      <c r="O17" s="11">
        <v>0</v>
      </c>
      <c r="P17" s="11">
        <v>5000000</v>
      </c>
      <c r="Q17" s="11">
        <v>1900000</v>
      </c>
      <c r="R17" s="11"/>
      <c r="S17" s="11"/>
      <c r="T17" s="11"/>
      <c r="U17" s="11">
        <f t="shared" si="12"/>
        <v>6900000</v>
      </c>
      <c r="V17" s="12">
        <f t="shared" si="10"/>
        <v>3100000</v>
      </c>
      <c r="W17" s="11"/>
      <c r="X17" s="11"/>
      <c r="Y17" s="11">
        <v>57796.219999999994</v>
      </c>
      <c r="Z17" s="11">
        <v>2079879</v>
      </c>
      <c r="AA17" s="11">
        <v>698605.60000000009</v>
      </c>
      <c r="AB17" s="11">
        <v>249285.96</v>
      </c>
      <c r="AC17" s="11"/>
      <c r="AD17" s="105">
        <f t="shared" si="13"/>
        <v>3085566.7800000003</v>
      </c>
      <c r="AE17" s="105">
        <f t="shared" si="5"/>
        <v>14433.219999999739</v>
      </c>
      <c r="AF17" s="74">
        <f t="shared" si="6"/>
        <v>0.9953441225806452</v>
      </c>
      <c r="AG17" s="86">
        <f>DPBH!AG8</f>
        <v>0</v>
      </c>
      <c r="AH17" s="86">
        <f>DPBH!AH8</f>
        <v>3608.31</v>
      </c>
      <c r="AI17" s="86">
        <f>DPBH!AI8</f>
        <v>3608.31</v>
      </c>
      <c r="AJ17" s="86">
        <f>DPBH!AJ8</f>
        <v>3608.31</v>
      </c>
      <c r="AK17" s="86">
        <f>DPBH!AK8</f>
        <v>3608.29</v>
      </c>
      <c r="AL17" s="103"/>
      <c r="AM17" s="103"/>
      <c r="AN17" s="103"/>
      <c r="AO17" s="103"/>
      <c r="AP17" s="103"/>
      <c r="AQ17" s="103"/>
      <c r="AR17" s="86">
        <f>DPBH!AR8</f>
        <v>0</v>
      </c>
      <c r="AS17" s="35">
        <f t="shared" si="7"/>
        <v>14433.220000000001</v>
      </c>
      <c r="AT17" s="35">
        <f t="shared" si="8"/>
        <v>2.6193447411060333E-10</v>
      </c>
      <c r="AU17" s="90" t="str">
        <f>DPBH!AU8</f>
        <v xml:space="preserve">On Track </v>
      </c>
      <c r="AV17" s="90" t="str">
        <f>DPBH!AV8</f>
        <v>There is remaining balance of $14,433.22.  Received extension request approval, providing until 6/30/2026 to expend remaining amount giving a monthly projection of $3,608.31 x 4 Months.</v>
      </c>
      <c r="AW17" s="127">
        <f>AS17-DPBH!AS8</f>
        <v>0</v>
      </c>
    </row>
    <row r="18" spans="1:49" ht="132" customHeight="1" x14ac:dyDescent="0.25">
      <c r="A18" s="33" t="s">
        <v>85</v>
      </c>
      <c r="B18" s="33" t="s">
        <v>86</v>
      </c>
      <c r="C18" s="79" t="s">
        <v>100</v>
      </c>
      <c r="D18" s="34" t="s">
        <v>88</v>
      </c>
      <c r="E18" s="7" t="s">
        <v>64</v>
      </c>
      <c r="F18" s="73" t="s">
        <v>101</v>
      </c>
      <c r="G18" s="9">
        <v>44854</v>
      </c>
      <c r="H18" s="9">
        <v>46203</v>
      </c>
      <c r="I18" s="15">
        <v>3219</v>
      </c>
      <c r="J18" s="10">
        <v>35</v>
      </c>
      <c r="K18" s="12">
        <v>1500000</v>
      </c>
      <c r="L18" s="11"/>
      <c r="M18" s="11"/>
      <c r="N18" s="11">
        <f t="shared" si="11"/>
        <v>1500000</v>
      </c>
      <c r="O18" s="11"/>
      <c r="P18" s="11"/>
      <c r="Q18" s="11"/>
      <c r="R18" s="11"/>
      <c r="S18" s="11"/>
      <c r="T18" s="11"/>
      <c r="U18" s="11">
        <f t="shared" si="12"/>
        <v>0</v>
      </c>
      <c r="V18" s="12">
        <f t="shared" si="10"/>
        <v>1500000</v>
      </c>
      <c r="W18" s="11"/>
      <c r="X18" s="11"/>
      <c r="Y18" s="11"/>
      <c r="Z18" s="11">
        <v>131435.79</v>
      </c>
      <c r="AA18" s="11">
        <v>943395.25</v>
      </c>
      <c r="AB18" s="11">
        <v>381659.96</v>
      </c>
      <c r="AC18" s="11"/>
      <c r="AD18" s="105">
        <f t="shared" si="13"/>
        <v>1456491</v>
      </c>
      <c r="AE18" s="105">
        <f t="shared" si="5"/>
        <v>43509</v>
      </c>
      <c r="AF18" s="74">
        <f t="shared" si="6"/>
        <v>0.97099400000000002</v>
      </c>
      <c r="AG18" s="86">
        <f>DPBH!AG9</f>
        <v>0</v>
      </c>
      <c r="AH18" s="86">
        <f>DPBH!AH9</f>
        <v>10877.25</v>
      </c>
      <c r="AI18" s="86">
        <f>DPBH!AI9</f>
        <v>10877.25</v>
      </c>
      <c r="AJ18" s="86">
        <f>DPBH!AJ9</f>
        <v>10877.25</v>
      </c>
      <c r="AK18" s="86">
        <f>DPBH!AK9</f>
        <v>10877.25</v>
      </c>
      <c r="AL18" s="103"/>
      <c r="AM18" s="103"/>
      <c r="AN18" s="103"/>
      <c r="AO18" s="103"/>
      <c r="AP18" s="103"/>
      <c r="AQ18" s="103"/>
      <c r="AR18" s="86">
        <f>DPBH!AR9</f>
        <v>0</v>
      </c>
      <c r="AS18" s="35">
        <f t="shared" si="7"/>
        <v>43509</v>
      </c>
      <c r="AT18" s="35">
        <f t="shared" si="8"/>
        <v>0</v>
      </c>
      <c r="AU18" s="90" t="str">
        <f>DPBH!AU9</f>
        <v xml:space="preserve">On Track </v>
      </c>
      <c r="AV18" s="90" t="str">
        <f>DPBH!AV9</f>
        <v>Project on track to fully spend down by end of performance period. Spend plan calculated on equal amounts for remaining months of project.</v>
      </c>
      <c r="AW18" s="127">
        <f>AS18-DPBH!AS9</f>
        <v>0</v>
      </c>
    </row>
    <row r="19" spans="1:49" ht="284.25" customHeight="1" x14ac:dyDescent="0.25">
      <c r="A19" s="33" t="s">
        <v>85</v>
      </c>
      <c r="B19" s="33" t="s">
        <v>102</v>
      </c>
      <c r="C19" s="79" t="s">
        <v>103</v>
      </c>
      <c r="D19" s="34" t="s">
        <v>88</v>
      </c>
      <c r="E19" s="7" t="s">
        <v>64</v>
      </c>
      <c r="F19" s="73" t="s">
        <v>104</v>
      </c>
      <c r="G19" s="9">
        <v>45091</v>
      </c>
      <c r="H19" s="9">
        <v>46387</v>
      </c>
      <c r="I19" s="10">
        <v>3234</v>
      </c>
      <c r="J19" s="10">
        <v>22</v>
      </c>
      <c r="K19" s="12">
        <v>5494300</v>
      </c>
      <c r="L19" s="16"/>
      <c r="M19" s="11"/>
      <c r="N19" s="11">
        <f t="shared" si="11"/>
        <v>5494300</v>
      </c>
      <c r="O19" s="11"/>
      <c r="P19" s="6"/>
      <c r="Q19" s="11"/>
      <c r="R19" s="11"/>
      <c r="S19" s="11"/>
      <c r="T19" s="11"/>
      <c r="U19" s="16">
        <f t="shared" si="12"/>
        <v>0</v>
      </c>
      <c r="V19" s="12">
        <f t="shared" si="10"/>
        <v>5494300</v>
      </c>
      <c r="W19" s="11"/>
      <c r="X19" s="11"/>
      <c r="Y19" s="11"/>
      <c r="Z19" s="11">
        <v>201861.5</v>
      </c>
      <c r="AA19" s="11">
        <v>1819585.17</v>
      </c>
      <c r="AB19" s="11">
        <v>1618885.18</v>
      </c>
      <c r="AC19" s="11"/>
      <c r="AD19" s="105">
        <f t="shared" si="13"/>
        <v>3640331.8499999996</v>
      </c>
      <c r="AE19" s="105">
        <f t="shared" si="5"/>
        <v>1853968.1500000004</v>
      </c>
      <c r="AF19" s="74">
        <f t="shared" si="6"/>
        <v>0.66256517663760617</v>
      </c>
      <c r="AG19" s="86">
        <f>DPBH!AG10</f>
        <v>0</v>
      </c>
      <c r="AH19" s="86">
        <f>DPBH!AH10</f>
        <v>184829.28</v>
      </c>
      <c r="AI19" s="86">
        <f>DPBH!AI10</f>
        <v>185459.88</v>
      </c>
      <c r="AJ19" s="86">
        <f>DPBH!AJ10</f>
        <v>185459.88</v>
      </c>
      <c r="AK19" s="86">
        <f>DPBH!AK10</f>
        <v>185459.88</v>
      </c>
      <c r="AL19" s="86">
        <f>DPBH!AL10</f>
        <v>185459.88</v>
      </c>
      <c r="AM19" s="86">
        <f>DPBH!AM10</f>
        <v>185459.88</v>
      </c>
      <c r="AN19" s="86">
        <f>DPBH!AN10</f>
        <v>185459.88</v>
      </c>
      <c r="AO19" s="86">
        <f>DPBH!AO10</f>
        <v>185459.88</v>
      </c>
      <c r="AP19" s="86">
        <f>DPBH!AP10</f>
        <v>185459.88</v>
      </c>
      <c r="AQ19" s="86">
        <f>DPBH!AQ10</f>
        <v>185459.83</v>
      </c>
      <c r="AR19" s="86">
        <f>DPBH!AR10</f>
        <v>0</v>
      </c>
      <c r="AS19" s="35">
        <f t="shared" si="7"/>
        <v>1853968.15</v>
      </c>
      <c r="AT19" s="35">
        <f t="shared" si="8"/>
        <v>0</v>
      </c>
      <c r="AU19" s="90" t="str">
        <f>DPBH!AU10</f>
        <v xml:space="preserve">On Track </v>
      </c>
      <c r="AV19" s="90" t="str">
        <f>DPBH!AV10</f>
        <v xml:space="preserve"> Healthy Communities Coalition 22 scholarship recipients. 20 CHW I, 2 CHW II certifications. 100% spent down. UNR Larson Institute 20 scholarship recipients CHW, 15 English Doula, 17 Spanish Doula scholarship recipients, 20 scholarship applicants accepted training scholarships. UNR Integration 7 fellowships. Nevada Primary Care 11 Scholarships, 13 PCP’s, 3 MA learners, 7 EKG learners. High Sierra AHEC 15 scholarships for Spring 2026 semester. Total of 39 applications were received for Spring 2026. UNR CASAT Supervision: 10 new licensed PRSS-S; 1 new licensed ADG Supervisors. UNLV BeHere 23 scholarship recipients. UNR Resilience 12 - Public Health Certificates
9- Full time online MPH program.</v>
      </c>
      <c r="AW19" s="127">
        <f>AS19-DPBH!AS10</f>
        <v>0</v>
      </c>
    </row>
    <row r="20" spans="1:49" ht="132" customHeight="1" x14ac:dyDescent="0.25">
      <c r="A20" s="33" t="s">
        <v>85</v>
      </c>
      <c r="B20" s="33" t="s">
        <v>86</v>
      </c>
      <c r="C20" s="80" t="s">
        <v>105</v>
      </c>
      <c r="D20" s="34" t="s">
        <v>88</v>
      </c>
      <c r="E20" s="7" t="s">
        <v>64</v>
      </c>
      <c r="F20" s="73" t="s">
        <v>106</v>
      </c>
      <c r="G20" s="9">
        <v>45092</v>
      </c>
      <c r="H20" s="9">
        <v>46387</v>
      </c>
      <c r="I20" s="10">
        <v>3234</v>
      </c>
      <c r="J20" s="10">
        <v>21</v>
      </c>
      <c r="K20" s="12">
        <v>666000</v>
      </c>
      <c r="L20" s="11"/>
      <c r="M20" s="11">
        <v>0</v>
      </c>
      <c r="N20" s="11">
        <f t="shared" si="11"/>
        <v>666000</v>
      </c>
      <c r="O20" s="11"/>
      <c r="P20" s="11"/>
      <c r="Q20" s="11"/>
      <c r="R20" s="11"/>
      <c r="S20" s="11"/>
      <c r="T20" s="11"/>
      <c r="U20" s="11">
        <f t="shared" si="12"/>
        <v>0</v>
      </c>
      <c r="V20" s="12">
        <f t="shared" si="10"/>
        <v>666000</v>
      </c>
      <c r="W20" s="11"/>
      <c r="X20" s="11"/>
      <c r="Y20" s="11"/>
      <c r="Z20" s="18">
        <v>4997.96</v>
      </c>
      <c r="AA20" s="18">
        <v>157255.49000000002</v>
      </c>
      <c r="AB20" s="18">
        <v>146102</v>
      </c>
      <c r="AC20" s="11"/>
      <c r="AD20" s="105">
        <f t="shared" si="13"/>
        <v>308355.45</v>
      </c>
      <c r="AE20" s="105">
        <f t="shared" si="5"/>
        <v>357644.55</v>
      </c>
      <c r="AF20" s="74">
        <f t="shared" si="6"/>
        <v>0.4629961711711712</v>
      </c>
      <c r="AG20" s="86">
        <f>DPBH!AG11</f>
        <v>0</v>
      </c>
      <c r="AH20" s="86">
        <f>DPBH!AH11</f>
        <v>35764.46</v>
      </c>
      <c r="AI20" s="86">
        <f>DPBH!AI11</f>
        <v>35764.46</v>
      </c>
      <c r="AJ20" s="86">
        <f>DPBH!AJ11</f>
        <v>35764.46</v>
      </c>
      <c r="AK20" s="86">
        <f>DPBH!AK11</f>
        <v>35764.46</v>
      </c>
      <c r="AL20" s="86">
        <f>DPBH!AL11</f>
        <v>35764.46</v>
      </c>
      <c r="AM20" s="86">
        <f>DPBH!AM11</f>
        <v>35764.46</v>
      </c>
      <c r="AN20" s="86">
        <f>DPBH!AN11</f>
        <v>35764.46</v>
      </c>
      <c r="AO20" s="86">
        <f>DPBH!AO11</f>
        <v>35764.46</v>
      </c>
      <c r="AP20" s="86">
        <f>DPBH!AP11</f>
        <v>35764.46</v>
      </c>
      <c r="AQ20" s="86">
        <f>DPBH!AQ11</f>
        <v>35764.410000000003</v>
      </c>
      <c r="AR20" s="86">
        <f>DPBH!AR11</f>
        <v>0</v>
      </c>
      <c r="AS20" s="35">
        <f t="shared" si="7"/>
        <v>357644.55000000005</v>
      </c>
      <c r="AT20" s="35">
        <f t="shared" si="8"/>
        <v>0</v>
      </c>
      <c r="AU20" s="90" t="str">
        <f>DPBH!AU11</f>
        <v xml:space="preserve">On Track </v>
      </c>
      <c r="AV20" s="90" t="str">
        <f>DPBH!AV11</f>
        <v xml:space="preserve">Final 6 of Level 3 scholarships were distributed. Level 1 and level 2 program began with a total of 52 scholarship recipients. Out of those, 16 people completed their certifications and two are completing their certification requirements. </v>
      </c>
      <c r="AW20" s="127">
        <f>AS20-DPBH!AS11</f>
        <v>0</v>
      </c>
    </row>
    <row r="21" spans="1:49" ht="165" customHeight="1" x14ac:dyDescent="0.25">
      <c r="A21" s="33" t="s">
        <v>85</v>
      </c>
      <c r="B21" s="33" t="s">
        <v>86</v>
      </c>
      <c r="C21" s="79" t="s">
        <v>107</v>
      </c>
      <c r="D21" s="34" t="s">
        <v>88</v>
      </c>
      <c r="E21" s="7" t="s">
        <v>64</v>
      </c>
      <c r="F21" s="73" t="s">
        <v>108</v>
      </c>
      <c r="G21" s="9">
        <v>44791</v>
      </c>
      <c r="H21" s="9">
        <v>46142</v>
      </c>
      <c r="I21" s="10">
        <v>3645</v>
      </c>
      <c r="J21" s="10">
        <v>61</v>
      </c>
      <c r="K21" s="12">
        <v>1462644</v>
      </c>
      <c r="L21" s="11"/>
      <c r="M21" s="11"/>
      <c r="N21" s="11">
        <f t="shared" si="11"/>
        <v>1462644</v>
      </c>
      <c r="O21" s="11"/>
      <c r="P21" s="11"/>
      <c r="Q21" s="11"/>
      <c r="R21" s="11"/>
      <c r="S21" s="11">
        <v>288337.5</v>
      </c>
      <c r="T21" s="11"/>
      <c r="U21" s="11">
        <f t="shared" si="12"/>
        <v>288337.5</v>
      </c>
      <c r="V21" s="12">
        <f t="shared" si="10"/>
        <v>1174306.5</v>
      </c>
      <c r="W21" s="11"/>
      <c r="X21" s="11"/>
      <c r="Y21" s="11">
        <v>24377.24</v>
      </c>
      <c r="Z21" s="11">
        <v>103040.12999999999</v>
      </c>
      <c r="AA21" s="11">
        <v>888600.13</v>
      </c>
      <c r="AB21" s="11">
        <v>106331.97</v>
      </c>
      <c r="AC21" s="11"/>
      <c r="AD21" s="105">
        <f t="shared" si="13"/>
        <v>1122349.47</v>
      </c>
      <c r="AE21" s="105">
        <f t="shared" si="5"/>
        <v>51957.030000000028</v>
      </c>
      <c r="AF21" s="76">
        <f t="shared" si="6"/>
        <v>0.95575513718096594</v>
      </c>
      <c r="AG21" s="86">
        <f>DPBH!AG12</f>
        <v>0</v>
      </c>
      <c r="AH21" s="86">
        <f>DPBH!AH12</f>
        <v>25978.52</v>
      </c>
      <c r="AI21" s="86">
        <f>DPBH!AI12</f>
        <v>25978.51</v>
      </c>
      <c r="AJ21" s="103"/>
      <c r="AK21" s="103"/>
      <c r="AL21" s="103"/>
      <c r="AM21" s="103"/>
      <c r="AN21" s="103"/>
      <c r="AO21" s="103"/>
      <c r="AP21" s="103"/>
      <c r="AQ21" s="103"/>
      <c r="AR21" s="86">
        <f>DPBH!AR12</f>
        <v>0</v>
      </c>
      <c r="AS21" s="35">
        <f t="shared" si="7"/>
        <v>51957.03</v>
      </c>
      <c r="AT21" s="35">
        <f t="shared" si="8"/>
        <v>0</v>
      </c>
      <c r="AU21" s="90" t="str">
        <f>DPBH!AU12</f>
        <v xml:space="preserve">On Track </v>
      </c>
      <c r="AV21" s="90" t="str">
        <f>DPBH!AV12</f>
        <v>Project performance period extended for continued work and support of completing project tasks. An upgrade to the flooring in the area this project took place is going to occur. Contract with flooring vendor in process.  $288,337.50 to 24JBMHP01 through de-obligation completed.  Remaining balance expected to be exhausted by end of project period.</v>
      </c>
      <c r="AW21" s="127">
        <f>AS21-DPBH!AS12</f>
        <v>0</v>
      </c>
    </row>
    <row r="22" spans="1:49" ht="270" x14ac:dyDescent="0.25">
      <c r="A22" s="33" t="s">
        <v>85</v>
      </c>
      <c r="B22" s="33" t="s">
        <v>86</v>
      </c>
      <c r="C22" s="80" t="s">
        <v>109</v>
      </c>
      <c r="D22" s="34" t="s">
        <v>88</v>
      </c>
      <c r="E22" s="7" t="s">
        <v>64</v>
      </c>
      <c r="F22" s="73" t="s">
        <v>110</v>
      </c>
      <c r="G22" s="9">
        <v>44790</v>
      </c>
      <c r="H22" s="9">
        <v>46387</v>
      </c>
      <c r="I22" s="15">
        <v>3234</v>
      </c>
      <c r="J22" s="10">
        <v>23</v>
      </c>
      <c r="K22" s="12">
        <f>10000000+3700000+1600000+5500000</f>
        <v>20800000</v>
      </c>
      <c r="L22" s="11"/>
      <c r="M22" s="11"/>
      <c r="N22" s="11">
        <f t="shared" si="11"/>
        <v>20800000</v>
      </c>
      <c r="O22" s="11"/>
      <c r="P22" s="11"/>
      <c r="Q22" s="11"/>
      <c r="R22" s="11"/>
      <c r="S22" s="11"/>
      <c r="T22" s="11"/>
      <c r="U22" s="11">
        <f t="shared" si="12"/>
        <v>0</v>
      </c>
      <c r="V22" s="12">
        <f t="shared" si="10"/>
        <v>20800000</v>
      </c>
      <c r="W22" s="11"/>
      <c r="X22" s="11"/>
      <c r="Y22" s="11">
        <v>4661930.9400000004</v>
      </c>
      <c r="Z22" s="11">
        <v>2517080.94</v>
      </c>
      <c r="AA22" s="11">
        <v>3263651.78</v>
      </c>
      <c r="AB22" s="11">
        <v>5221363.0999999996</v>
      </c>
      <c r="AC22" s="11">
        <v>0</v>
      </c>
      <c r="AD22" s="105">
        <f t="shared" si="13"/>
        <v>15664026.76</v>
      </c>
      <c r="AE22" s="105">
        <f t="shared" si="5"/>
        <v>5135973.24</v>
      </c>
      <c r="AF22" s="76">
        <f t="shared" si="6"/>
        <v>0.75307820961538463</v>
      </c>
      <c r="AG22" s="86">
        <f>DPBH!AG13</f>
        <v>0</v>
      </c>
      <c r="AH22" s="86">
        <f>DPBH!AH13</f>
        <v>513597.32</v>
      </c>
      <c r="AI22" s="86">
        <f>DPBH!AI13</f>
        <v>513597.32</v>
      </c>
      <c r="AJ22" s="86">
        <f>DPBH!AJ13</f>
        <v>513597.32</v>
      </c>
      <c r="AK22" s="86">
        <f>DPBH!AK13</f>
        <v>513597.32</v>
      </c>
      <c r="AL22" s="86">
        <f>DPBH!AL13</f>
        <v>513597.32</v>
      </c>
      <c r="AM22" s="86">
        <f>DPBH!AM13</f>
        <v>513597.32</v>
      </c>
      <c r="AN22" s="86">
        <f>DPBH!AN13</f>
        <v>513597.32</v>
      </c>
      <c r="AO22" s="86">
        <f>DPBH!AO13</f>
        <v>513597.32</v>
      </c>
      <c r="AP22" s="86">
        <f>DPBH!AP13</f>
        <v>513597.32</v>
      </c>
      <c r="AQ22" s="86">
        <f>DPBH!AQ13</f>
        <v>513597.36</v>
      </c>
      <c r="AR22" s="86">
        <f>DPBH!AR13</f>
        <v>0</v>
      </c>
      <c r="AS22" s="35">
        <f t="shared" si="7"/>
        <v>5135973.24</v>
      </c>
      <c r="AT22" s="35">
        <f t="shared" si="8"/>
        <v>0</v>
      </c>
      <c r="AU22" s="90" t="str">
        <f>DPBH!AU13</f>
        <v xml:space="preserve">On Track </v>
      </c>
      <c r="AV22" s="90" t="str">
        <f>DPBH!AV13</f>
        <v xml:space="preserve">Washoe: The project is on time and on budget. A lot has been accomplished. Furniture has been delivered and cubicles installed. The cabinetry is complete and punch list items are starting to be worked through. The project is scheduled for early March CofO and a ribbon cutting on March 26th.
Carson: The project is on track to fully expend, which support staffing of key positions within the agency.
Churchill:  In progress. Equipment was purchased in January 2026, 25% of the Security Equipment ordered for CNHD. All but two pieces of equipment have been relocated.
</v>
      </c>
      <c r="AW22" s="127">
        <f>AS22-DPBH!AS13</f>
        <v>0</v>
      </c>
    </row>
    <row r="23" spans="1:49" ht="152.25" customHeight="1" x14ac:dyDescent="0.25">
      <c r="A23" s="33" t="s">
        <v>85</v>
      </c>
      <c r="B23" s="33" t="s">
        <v>86</v>
      </c>
      <c r="C23" s="79" t="s">
        <v>111</v>
      </c>
      <c r="D23" s="34" t="s">
        <v>88</v>
      </c>
      <c r="E23" s="7" t="s">
        <v>64</v>
      </c>
      <c r="F23" s="73" t="s">
        <v>112</v>
      </c>
      <c r="G23" s="9">
        <v>44854</v>
      </c>
      <c r="H23" s="9">
        <v>46326</v>
      </c>
      <c r="I23" s="10">
        <v>3222</v>
      </c>
      <c r="J23" s="10">
        <v>33</v>
      </c>
      <c r="K23" s="12">
        <v>3953689</v>
      </c>
      <c r="L23" s="16"/>
      <c r="M23" s="11"/>
      <c r="N23" s="11">
        <f t="shared" si="11"/>
        <v>3953689</v>
      </c>
      <c r="O23" s="11"/>
      <c r="P23" s="11"/>
      <c r="Q23" s="11"/>
      <c r="R23" s="11"/>
      <c r="S23" s="11"/>
      <c r="T23" s="11"/>
      <c r="U23" s="16">
        <f t="shared" si="12"/>
        <v>0</v>
      </c>
      <c r="V23" s="12">
        <f t="shared" si="10"/>
        <v>3953689</v>
      </c>
      <c r="W23" s="11"/>
      <c r="X23" s="11"/>
      <c r="Y23" s="11"/>
      <c r="Z23" s="11">
        <v>820927.41</v>
      </c>
      <c r="AA23" s="11">
        <v>1889733.67</v>
      </c>
      <c r="AB23" s="11">
        <v>570544.15999999992</v>
      </c>
      <c r="AC23" s="11"/>
      <c r="AD23" s="105">
        <f t="shared" si="13"/>
        <v>3281205.24</v>
      </c>
      <c r="AE23" s="105">
        <f t="shared" si="5"/>
        <v>672483.75999999978</v>
      </c>
      <c r="AF23" s="74">
        <f t="shared" si="6"/>
        <v>0.82990979816571309</v>
      </c>
      <c r="AG23" s="86">
        <f>DPBH!AG14</f>
        <v>0</v>
      </c>
      <c r="AH23" s="86">
        <f>DPBH!AH14</f>
        <v>432500.87</v>
      </c>
      <c r="AI23" s="86">
        <f>DPBH!AI14</f>
        <v>34283.269999999997</v>
      </c>
      <c r="AJ23" s="86">
        <f>DPBH!AJ14</f>
        <v>34283.269999999997</v>
      </c>
      <c r="AK23" s="86">
        <f>DPBH!AK14</f>
        <v>34283.269999999997</v>
      </c>
      <c r="AL23" s="86">
        <f>DPBH!AL14</f>
        <v>34283.269999999997</v>
      </c>
      <c r="AM23" s="86">
        <f>DPBH!AM14</f>
        <v>34283.269999999997</v>
      </c>
      <c r="AN23" s="86">
        <f>DPBH!AN14</f>
        <v>34283.269999999997</v>
      </c>
      <c r="AO23" s="86">
        <f>DPBH!AO14</f>
        <v>34283.269999999997</v>
      </c>
      <c r="AP23" s="103"/>
      <c r="AQ23" s="103"/>
      <c r="AR23" s="86">
        <f>DPBH!AR14</f>
        <v>0</v>
      </c>
      <c r="AS23" s="35">
        <f t="shared" si="7"/>
        <v>672483.76000000013</v>
      </c>
      <c r="AT23" s="35">
        <f t="shared" si="8"/>
        <v>0</v>
      </c>
      <c r="AU23" s="90" t="str">
        <f>DPBH!AU14</f>
        <v xml:space="preserve">On Track </v>
      </c>
      <c r="AV23" s="90" t="str">
        <f>DPBH!AV14</f>
        <v>Spend down is on track; 3 of the 5 remaining disorders will be added to the panel after the building certificate of occupancy is granted in October 2026 as equipment can't be set up until they are in the new building. NSPHL states they will completely spend down and have a year to expend the final 18% of the award remaining.</v>
      </c>
      <c r="AW23" s="127">
        <f>AS23-DPBH!AS14</f>
        <v>0</v>
      </c>
    </row>
    <row r="24" spans="1:49" ht="152.25" customHeight="1" x14ac:dyDescent="0.25">
      <c r="A24" s="33" t="s">
        <v>85</v>
      </c>
      <c r="B24" s="33" t="s">
        <v>86</v>
      </c>
      <c r="C24" s="79" t="s">
        <v>113</v>
      </c>
      <c r="D24" s="34" t="s">
        <v>88</v>
      </c>
      <c r="E24" s="7" t="s">
        <v>64</v>
      </c>
      <c r="F24" s="75" t="s">
        <v>114</v>
      </c>
      <c r="G24" s="9">
        <v>44854</v>
      </c>
      <c r="H24" s="9">
        <v>46295</v>
      </c>
      <c r="I24" s="15">
        <v>3161</v>
      </c>
      <c r="J24" s="10">
        <v>63</v>
      </c>
      <c r="K24" s="12">
        <v>10000000</v>
      </c>
      <c r="L24" s="11"/>
      <c r="M24" s="11"/>
      <c r="N24" s="11">
        <f t="shared" si="11"/>
        <v>10000000</v>
      </c>
      <c r="O24" s="11"/>
      <c r="P24" s="11"/>
      <c r="Q24" s="11"/>
      <c r="R24" s="11"/>
      <c r="S24" s="11"/>
      <c r="T24" s="11"/>
      <c r="U24" s="11">
        <f t="shared" si="12"/>
        <v>0</v>
      </c>
      <c r="V24" s="12">
        <f t="shared" si="10"/>
        <v>10000000</v>
      </c>
      <c r="W24" s="11"/>
      <c r="X24" s="11"/>
      <c r="Y24" s="11"/>
      <c r="Z24" s="11">
        <v>0</v>
      </c>
      <c r="AA24" s="11">
        <v>1648607.93</v>
      </c>
      <c r="AB24" s="11">
        <v>4865404.17</v>
      </c>
      <c r="AC24" s="11"/>
      <c r="AD24" s="105">
        <f t="shared" si="13"/>
        <v>6514012.0999999996</v>
      </c>
      <c r="AE24" s="105">
        <f t="shared" si="5"/>
        <v>3485987.9000000004</v>
      </c>
      <c r="AF24" s="74">
        <f t="shared" si="6"/>
        <v>0.65140120999999995</v>
      </c>
      <c r="AG24" s="86">
        <f>DPBH!AG15</f>
        <v>0</v>
      </c>
      <c r="AH24" s="86">
        <f>DPBH!AH15</f>
        <v>1592401.41</v>
      </c>
      <c r="AI24" s="86">
        <f>DPBH!AI15</f>
        <v>315597.75</v>
      </c>
      <c r="AJ24" s="86">
        <f>DPBH!AJ15</f>
        <v>315597.75</v>
      </c>
      <c r="AK24" s="86">
        <f>DPBH!AK15</f>
        <v>315597.75</v>
      </c>
      <c r="AL24" s="86">
        <f>DPBH!AL15</f>
        <v>315597.75</v>
      </c>
      <c r="AM24" s="86">
        <f>DPBH!AM15</f>
        <v>315597.75</v>
      </c>
      <c r="AN24" s="86">
        <f>DPBH!AN15</f>
        <v>315597.74</v>
      </c>
      <c r="AO24" s="103"/>
      <c r="AP24" s="103"/>
      <c r="AQ24" s="103"/>
      <c r="AR24" s="86">
        <f>DPBH!AR15</f>
        <v>0</v>
      </c>
      <c r="AS24" s="35">
        <f t="shared" si="7"/>
        <v>3485987.9000000004</v>
      </c>
      <c r="AT24" s="35">
        <f t="shared" si="8"/>
        <v>0</v>
      </c>
      <c r="AU24" s="90" t="str">
        <f>DPBH!AU15</f>
        <v xml:space="preserve">On Track </v>
      </c>
      <c r="AV24" s="90" t="str">
        <f>DPBH!AV15</f>
        <v>Project is ongoing and has incurred $7,790,814.24 in expenditures as of March 15th, 2026.  Expected to fully spend down by end of project period.</v>
      </c>
      <c r="AW24" s="127">
        <f>AS24-DPBH!AS15</f>
        <v>0</v>
      </c>
    </row>
    <row r="25" spans="1:49" ht="357" customHeight="1" x14ac:dyDescent="0.25">
      <c r="A25" s="33" t="s">
        <v>85</v>
      </c>
      <c r="B25" s="33" t="s">
        <v>86</v>
      </c>
      <c r="C25" s="79" t="s">
        <v>115</v>
      </c>
      <c r="D25" s="34" t="s">
        <v>88</v>
      </c>
      <c r="E25" s="7" t="s">
        <v>64</v>
      </c>
      <c r="F25" s="73" t="s">
        <v>116</v>
      </c>
      <c r="G25" s="9">
        <v>44927</v>
      </c>
      <c r="H25" s="9">
        <v>46387</v>
      </c>
      <c r="I25" s="15">
        <v>3224</v>
      </c>
      <c r="J25" s="10" t="s">
        <v>117</v>
      </c>
      <c r="K25" s="12">
        <v>6446148</v>
      </c>
      <c r="L25" s="16"/>
      <c r="M25" s="11"/>
      <c r="N25" s="11">
        <f t="shared" si="11"/>
        <v>6446148</v>
      </c>
      <c r="O25" s="11"/>
      <c r="P25" s="11"/>
      <c r="Q25" s="11"/>
      <c r="R25" s="11"/>
      <c r="S25" s="11"/>
      <c r="T25" s="11"/>
      <c r="U25" s="16">
        <f t="shared" si="12"/>
        <v>0</v>
      </c>
      <c r="V25" s="12">
        <f t="shared" si="10"/>
        <v>6446148</v>
      </c>
      <c r="W25" s="11"/>
      <c r="X25" s="11"/>
      <c r="Y25" s="11">
        <v>105015.49</v>
      </c>
      <c r="Z25" s="11">
        <v>1191335.8299999998</v>
      </c>
      <c r="AA25" s="11">
        <v>1489526.7499999998</v>
      </c>
      <c r="AB25" s="11">
        <v>555279.31000000006</v>
      </c>
      <c r="AC25" s="11"/>
      <c r="AD25" s="105">
        <f t="shared" si="13"/>
        <v>3341157.3799999994</v>
      </c>
      <c r="AE25" s="105">
        <f t="shared" si="5"/>
        <v>3104990.6200000006</v>
      </c>
      <c r="AF25" s="74">
        <f t="shared" si="6"/>
        <v>0.51831844071839484</v>
      </c>
      <c r="AG25" s="86">
        <f>DPBH!AG16</f>
        <v>0</v>
      </c>
      <c r="AH25" s="86">
        <f>DPBH!AH16</f>
        <v>310499.06</v>
      </c>
      <c r="AI25" s="86">
        <f>DPBH!AI16</f>
        <v>310499.06</v>
      </c>
      <c r="AJ25" s="86">
        <f>DPBH!AJ16</f>
        <v>310499.06</v>
      </c>
      <c r="AK25" s="86">
        <f>DPBH!AK16</f>
        <v>310499.06</v>
      </c>
      <c r="AL25" s="86">
        <f>DPBH!AL16</f>
        <v>310499.06</v>
      </c>
      <c r="AM25" s="86">
        <f>DPBH!AM16</f>
        <v>310499.06</v>
      </c>
      <c r="AN25" s="86">
        <f>DPBH!AN16</f>
        <v>310499.06</v>
      </c>
      <c r="AO25" s="86">
        <f>DPBH!AO16</f>
        <v>310499.06</v>
      </c>
      <c r="AP25" s="86">
        <f>DPBH!AP16</f>
        <v>310499.06</v>
      </c>
      <c r="AQ25" s="86">
        <f>DPBH!AQ16</f>
        <v>310499.08</v>
      </c>
      <c r="AR25" s="86">
        <f>DPBH!AR16</f>
        <v>0</v>
      </c>
      <c r="AS25" s="35">
        <f t="shared" si="7"/>
        <v>3104990.62</v>
      </c>
      <c r="AT25" s="35">
        <f t="shared" si="8"/>
        <v>0</v>
      </c>
      <c r="AU25" s="90" t="str">
        <f>DPBH!AU16</f>
        <v xml:space="preserve">On Track </v>
      </c>
      <c r="AV25" s="90" t="str">
        <f>DPBH!AV16</f>
        <v>ARPA funding supports subgrants to three other reproductive health service programs, Carson City Health and Human Services (CCHHS), Central Nevada Health District (CNHD), and Northern Nevada Public Health (NNPH). All three subgrantees have submitted spend plans for the entirety of the project period; spend plans submitted are based by SFY, hence the projections have been broken out monthly based on subrecipients projections. Spend plans ascertain they will fully expend their award amounts by the end of the project period, December 31, 2026. Additionally, ARPA is being highly depended on during these unknowing moments for CHN and the sub awardees as it still remains unclear as to whether Title X will continue to fully fund programs, although Title X has released the second NOGAs for this project year (from April 1, 2025 – March 31, 2026).</v>
      </c>
      <c r="AW25" s="127">
        <f>AS25-DPBH!AS16</f>
        <v>0</v>
      </c>
    </row>
    <row r="26" spans="1:49" ht="152.25" customHeight="1" x14ac:dyDescent="0.25">
      <c r="A26" s="33" t="s">
        <v>85</v>
      </c>
      <c r="B26" s="33" t="s">
        <v>86</v>
      </c>
      <c r="C26" s="79" t="s">
        <v>118</v>
      </c>
      <c r="D26" s="34" t="s">
        <v>88</v>
      </c>
      <c r="E26" s="7" t="s">
        <v>64</v>
      </c>
      <c r="F26" s="73" t="s">
        <v>119</v>
      </c>
      <c r="G26" s="9">
        <v>45273</v>
      </c>
      <c r="H26" s="9">
        <v>46387</v>
      </c>
      <c r="I26" s="10">
        <v>3645</v>
      </c>
      <c r="J26" s="10">
        <v>62</v>
      </c>
      <c r="K26" s="12">
        <v>4920000</v>
      </c>
      <c r="L26" s="11"/>
      <c r="M26" s="11"/>
      <c r="N26" s="11">
        <f t="shared" si="11"/>
        <v>4920000</v>
      </c>
      <c r="O26" s="11">
        <v>660000</v>
      </c>
      <c r="P26" s="11"/>
      <c r="Q26" s="11">
        <f>744094</f>
        <v>744094</v>
      </c>
      <c r="R26" s="11"/>
      <c r="S26" s="11"/>
      <c r="T26" s="11"/>
      <c r="U26" s="11">
        <f t="shared" si="12"/>
        <v>1404094</v>
      </c>
      <c r="V26" s="12">
        <f t="shared" si="10"/>
        <v>3515906</v>
      </c>
      <c r="W26" s="11"/>
      <c r="X26" s="11"/>
      <c r="Y26" s="11"/>
      <c r="Z26" s="11">
        <v>127478.69</v>
      </c>
      <c r="AA26" s="11">
        <v>1251293.04</v>
      </c>
      <c r="AB26" s="11">
        <v>883052.75</v>
      </c>
      <c r="AC26" s="11"/>
      <c r="AD26" s="105">
        <f t="shared" si="13"/>
        <v>2261824.48</v>
      </c>
      <c r="AE26" s="105">
        <f t="shared" si="5"/>
        <v>1254081.52</v>
      </c>
      <c r="AF26" s="74">
        <f t="shared" si="6"/>
        <v>0.64331198843200021</v>
      </c>
      <c r="AG26" s="86">
        <f>DPBH!AG17</f>
        <v>0</v>
      </c>
      <c r="AH26" s="86">
        <f>DPBH!AH17</f>
        <v>163371.49</v>
      </c>
      <c r="AI26" s="86">
        <f>DPBH!AI17</f>
        <v>121190</v>
      </c>
      <c r="AJ26" s="86">
        <f>DPBH!AJ17</f>
        <v>121190</v>
      </c>
      <c r="AK26" s="86">
        <f>DPBH!AK17</f>
        <v>121190</v>
      </c>
      <c r="AL26" s="86">
        <f>DPBH!AL17</f>
        <v>121190</v>
      </c>
      <c r="AM26" s="86">
        <f>DPBH!AM17</f>
        <v>121190</v>
      </c>
      <c r="AN26" s="86">
        <f>DPBH!AN17</f>
        <v>121190</v>
      </c>
      <c r="AO26" s="86">
        <f>DPBH!AO17</f>
        <v>121190</v>
      </c>
      <c r="AP26" s="86">
        <f>DPBH!AP17</f>
        <v>121190</v>
      </c>
      <c r="AQ26" s="86">
        <f>DPBH!AQ17</f>
        <v>121190.03</v>
      </c>
      <c r="AR26" s="86">
        <f>DPBH!AR17</f>
        <v>0</v>
      </c>
      <c r="AS26" s="35">
        <f t="shared" si="7"/>
        <v>1254081.52</v>
      </c>
      <c r="AT26" s="35">
        <f t="shared" si="8"/>
        <v>0</v>
      </c>
      <c r="AU26" s="90" t="str">
        <f>DPBH!AU17</f>
        <v xml:space="preserve">On Track </v>
      </c>
      <c r="AV26" s="90" t="str">
        <f>DPBH!AV17</f>
        <v>Contracted clinical staff continue to serve the program in way of evaluations and competency based services. The projections are based on the same number of contractors working the same number of hours each week. Program leadership and fiscal management work closely together to ensure allocation is utilized entirely within the performance period.</v>
      </c>
      <c r="AW26" s="127">
        <f>AS26-DPBH!AS17</f>
        <v>0</v>
      </c>
    </row>
    <row r="27" spans="1:49" ht="152.25" customHeight="1" x14ac:dyDescent="0.25">
      <c r="A27" s="33" t="s">
        <v>85</v>
      </c>
      <c r="B27" s="33" t="s">
        <v>86</v>
      </c>
      <c r="C27" s="81" t="s">
        <v>120</v>
      </c>
      <c r="D27" s="34" t="s">
        <v>88</v>
      </c>
      <c r="E27" s="7" t="s">
        <v>64</v>
      </c>
      <c r="F27" s="73" t="s">
        <v>121</v>
      </c>
      <c r="G27" s="9">
        <v>45273</v>
      </c>
      <c r="H27" s="9">
        <v>46387</v>
      </c>
      <c r="I27" s="10">
        <v>3161</v>
      </c>
      <c r="J27" s="10">
        <v>64</v>
      </c>
      <c r="K27" s="12">
        <v>14905281</v>
      </c>
      <c r="L27" s="12">
        <f>2939148+221588.96+530360.14</f>
        <v>3691097.1</v>
      </c>
      <c r="M27" s="11"/>
      <c r="N27" s="11">
        <f t="shared" si="11"/>
        <v>18596378.100000001</v>
      </c>
      <c r="O27" s="11"/>
      <c r="P27" s="11"/>
      <c r="Q27" s="11"/>
      <c r="R27" s="11"/>
      <c r="S27" s="11"/>
      <c r="T27" s="11"/>
      <c r="U27" s="11">
        <f t="shared" si="12"/>
        <v>0</v>
      </c>
      <c r="V27" s="12">
        <f t="shared" si="10"/>
        <v>18596378.100000001</v>
      </c>
      <c r="W27" s="11"/>
      <c r="X27" s="11"/>
      <c r="Y27" s="11"/>
      <c r="Z27" s="11">
        <v>375456.73</v>
      </c>
      <c r="AA27" s="11">
        <v>9082223.2999999989</v>
      </c>
      <c r="AB27" s="11">
        <v>3879806.13</v>
      </c>
      <c r="AC27" s="11"/>
      <c r="AD27" s="105">
        <f t="shared" si="13"/>
        <v>13337486.16</v>
      </c>
      <c r="AE27" s="105">
        <f t="shared" si="5"/>
        <v>5258891.9400000013</v>
      </c>
      <c r="AF27" s="74">
        <f t="shared" si="6"/>
        <v>0.71720880745052173</v>
      </c>
      <c r="AG27" s="86">
        <f>DPBH!AG18</f>
        <v>0</v>
      </c>
      <c r="AH27" s="86">
        <f>DPBH!AH18</f>
        <v>817546.13</v>
      </c>
      <c r="AI27" s="86">
        <f>DPBH!AI18</f>
        <v>493482.87</v>
      </c>
      <c r="AJ27" s="86">
        <f>DPBH!AJ18</f>
        <v>493482.87</v>
      </c>
      <c r="AK27" s="86">
        <f>DPBH!AK18</f>
        <v>493482.87</v>
      </c>
      <c r="AL27" s="86">
        <f>DPBH!AL18</f>
        <v>493482.87</v>
      </c>
      <c r="AM27" s="86">
        <f>DPBH!AM18</f>
        <v>493482.87</v>
      </c>
      <c r="AN27" s="86">
        <f>DPBH!AN18</f>
        <v>493482.87</v>
      </c>
      <c r="AO27" s="86">
        <f>DPBH!AO18</f>
        <v>493482.87</v>
      </c>
      <c r="AP27" s="86">
        <f>DPBH!AP18</f>
        <v>493482.87</v>
      </c>
      <c r="AQ27" s="86">
        <f>DPBH!AQ18</f>
        <v>493482.85</v>
      </c>
      <c r="AR27" s="86">
        <f>DPBH!AR18</f>
        <v>0</v>
      </c>
      <c r="AS27" s="35">
        <f t="shared" si="7"/>
        <v>5258891.9400000004</v>
      </c>
      <c r="AT27" s="35">
        <f t="shared" si="8"/>
        <v>0</v>
      </c>
      <c r="AU27" s="90" t="str">
        <f>DPBH!AU18</f>
        <v xml:space="preserve">On Track </v>
      </c>
      <c r="AV27" s="90" t="str">
        <f>DPBH!AV18</f>
        <v xml:space="preserve">Sub-awards have been executed and awarded to Clark County Detention Center and Washoe County Jail. Program in full operating for Washoe and Clark Counties.   Program continues to be the destination of re-allocated funds to support ongoing efforts.  </v>
      </c>
      <c r="AW27" s="127">
        <f>AS27-DPBH!AS18</f>
        <v>0</v>
      </c>
    </row>
    <row r="28" spans="1:49" ht="152.25" customHeight="1" x14ac:dyDescent="0.25">
      <c r="A28" s="33" t="s">
        <v>85</v>
      </c>
      <c r="B28" s="33" t="s">
        <v>86</v>
      </c>
      <c r="C28" s="83" t="s">
        <v>122</v>
      </c>
      <c r="D28" s="34" t="s">
        <v>88</v>
      </c>
      <c r="E28" s="7" t="s">
        <v>64</v>
      </c>
      <c r="F28" s="73" t="s">
        <v>123</v>
      </c>
      <c r="G28" s="9">
        <v>45247</v>
      </c>
      <c r="H28" s="9">
        <v>46387</v>
      </c>
      <c r="I28" s="10">
        <v>3161</v>
      </c>
      <c r="J28" s="10">
        <v>65</v>
      </c>
      <c r="K28" s="12">
        <v>5716150</v>
      </c>
      <c r="L28" s="16"/>
      <c r="M28" s="11"/>
      <c r="N28" s="11">
        <f t="shared" si="11"/>
        <v>5716150</v>
      </c>
      <c r="O28" s="11"/>
      <c r="P28" s="11"/>
      <c r="Q28" s="11">
        <v>593974</v>
      </c>
      <c r="R28" s="11">
        <v>2721280</v>
      </c>
      <c r="S28" s="11"/>
      <c r="T28" s="11"/>
      <c r="U28" s="16">
        <f t="shared" si="12"/>
        <v>3315254</v>
      </c>
      <c r="V28" s="12">
        <f t="shared" si="10"/>
        <v>2400896</v>
      </c>
      <c r="W28" s="11"/>
      <c r="X28" s="11"/>
      <c r="Y28" s="11"/>
      <c r="Z28" s="11">
        <v>192214.88</v>
      </c>
      <c r="AA28" s="11">
        <v>644083.94000000006</v>
      </c>
      <c r="AB28" s="11">
        <v>416920.78</v>
      </c>
      <c r="AC28" s="11"/>
      <c r="AD28" s="105">
        <f t="shared" si="13"/>
        <v>1253219.6000000001</v>
      </c>
      <c r="AE28" s="105">
        <f t="shared" si="5"/>
        <v>1147676.3999999999</v>
      </c>
      <c r="AF28" s="74">
        <f t="shared" si="6"/>
        <v>0.52197996081462927</v>
      </c>
      <c r="AG28" s="86">
        <f>DPBH!AG19</f>
        <v>0</v>
      </c>
      <c r="AH28" s="86">
        <f>DPBH!AH19</f>
        <v>114767.64</v>
      </c>
      <c r="AI28" s="86">
        <f>DPBH!AI19</f>
        <v>114767.64</v>
      </c>
      <c r="AJ28" s="86">
        <f>DPBH!AJ19</f>
        <v>114767.64</v>
      </c>
      <c r="AK28" s="86">
        <f>DPBH!AK19</f>
        <v>114767.64</v>
      </c>
      <c r="AL28" s="86">
        <f>DPBH!AL19</f>
        <v>114767.64</v>
      </c>
      <c r="AM28" s="86">
        <f>DPBH!AM19</f>
        <v>114767.64</v>
      </c>
      <c r="AN28" s="86">
        <f>DPBH!AN19</f>
        <v>114767.64</v>
      </c>
      <c r="AO28" s="86">
        <f>DPBH!AO19</f>
        <v>114767.64</v>
      </c>
      <c r="AP28" s="86">
        <f>DPBH!AP19</f>
        <v>114767.64</v>
      </c>
      <c r="AQ28" s="86">
        <f>DPBH!AQ19</f>
        <v>114767.64</v>
      </c>
      <c r="AR28" s="86">
        <f>DPBH!AR19</f>
        <v>0</v>
      </c>
      <c r="AS28" s="35">
        <f t="shared" si="7"/>
        <v>1147676.3999999999</v>
      </c>
      <c r="AT28" s="35">
        <f t="shared" si="8"/>
        <v>0</v>
      </c>
      <c r="AU28" s="90" t="str">
        <f>DPBH!AU19</f>
        <v xml:space="preserve">On Track </v>
      </c>
      <c r="AV28" s="90" t="str">
        <f>DPBH!AV19</f>
        <v>Remaining funds are expected to be fully expended, in equal parts for remaining months of project period.</v>
      </c>
      <c r="AW28" s="127">
        <f>AS28-DPBH!AS19</f>
        <v>0</v>
      </c>
    </row>
    <row r="29" spans="1:49" ht="65.25" customHeight="1" x14ac:dyDescent="0.25">
      <c r="A29" s="33" t="s">
        <v>124</v>
      </c>
      <c r="B29" s="33" t="s">
        <v>125</v>
      </c>
      <c r="C29" s="79" t="s">
        <v>126</v>
      </c>
      <c r="D29" s="34" t="s">
        <v>127</v>
      </c>
      <c r="E29" s="7" t="s">
        <v>64</v>
      </c>
      <c r="F29" s="73" t="s">
        <v>128</v>
      </c>
      <c r="G29" s="9">
        <v>44859</v>
      </c>
      <c r="H29" s="9">
        <v>46387</v>
      </c>
      <c r="I29" s="10">
        <v>3228</v>
      </c>
      <c r="J29" s="10">
        <v>53</v>
      </c>
      <c r="K29" s="12">
        <v>3112296</v>
      </c>
      <c r="L29" s="11"/>
      <c r="M29" s="11">
        <v>9387704</v>
      </c>
      <c r="N29" s="11">
        <f t="shared" si="11"/>
        <v>12500000</v>
      </c>
      <c r="O29" s="11"/>
      <c r="P29" s="11"/>
      <c r="Q29" s="11"/>
      <c r="R29" s="11"/>
      <c r="S29" s="11"/>
      <c r="T29" s="11"/>
      <c r="U29" s="11">
        <f t="shared" si="12"/>
        <v>0</v>
      </c>
      <c r="V29" s="12">
        <f t="shared" ref="V29:V46" si="14">K29-U29+L29+M29</f>
        <v>12500000</v>
      </c>
      <c r="W29" s="11"/>
      <c r="X29" s="11"/>
      <c r="Y29" s="11"/>
      <c r="Z29" s="11">
        <v>4148997.17</v>
      </c>
      <c r="AA29" s="11">
        <v>3964544.8200000003</v>
      </c>
      <c r="AB29" s="11">
        <v>1113910.94</v>
      </c>
      <c r="AC29" s="11"/>
      <c r="AD29" s="105">
        <f t="shared" si="13"/>
        <v>9227452.9299999997</v>
      </c>
      <c r="AE29" s="105">
        <f t="shared" si="5"/>
        <v>3272547.0700000003</v>
      </c>
      <c r="AF29" s="74">
        <f t="shared" si="6"/>
        <v>0.73819623439999993</v>
      </c>
      <c r="AG29" s="86">
        <f>DSS!AG4</f>
        <v>0</v>
      </c>
      <c r="AH29" s="86">
        <f>DSS!AH4</f>
        <v>25576.1</v>
      </c>
      <c r="AI29" s="86">
        <f>DSS!AI4</f>
        <v>1217561.97</v>
      </c>
      <c r="AJ29" s="86">
        <f>DSS!AJ4</f>
        <v>1064202</v>
      </c>
      <c r="AK29" s="86">
        <f>DSS!AK4</f>
        <v>965207</v>
      </c>
      <c r="AL29" s="86" t="str">
        <f>DSS!AL4</f>
        <v> </v>
      </c>
      <c r="AM29" s="86" t="str">
        <f>DSS!AM4</f>
        <v> </v>
      </c>
      <c r="AN29" s="86" t="str">
        <f>DSS!AN4</f>
        <v> </v>
      </c>
      <c r="AO29" s="86" t="str">
        <f>DSS!AO4</f>
        <v> </v>
      </c>
      <c r="AP29" s="86" t="str">
        <f>DSS!AP4</f>
        <v> </v>
      </c>
      <c r="AQ29" s="86" t="str">
        <f>DSS!AQ4</f>
        <v> </v>
      </c>
      <c r="AR29" s="86">
        <f>DSS!AR4</f>
        <v>0</v>
      </c>
      <c r="AS29" s="35">
        <f t="shared" si="7"/>
        <v>3272547.0700000003</v>
      </c>
      <c r="AT29" s="35">
        <f t="shared" si="8"/>
        <v>0</v>
      </c>
      <c r="AU29" s="86" t="str">
        <f>DSS!AU4</f>
        <v>ON-TRACK</v>
      </c>
      <c r="AV29" s="125" t="str">
        <f>DSS!AV4</f>
        <v>Projections are based on monthly deliverables and remaining GTO billings through June 2026.</v>
      </c>
      <c r="AW29" s="127">
        <f>AS29-DSS!AS4</f>
        <v>0</v>
      </c>
    </row>
    <row r="30" spans="1:49" ht="56.25" customHeight="1" x14ac:dyDescent="0.25">
      <c r="A30" s="33" t="s">
        <v>124</v>
      </c>
      <c r="B30" s="33" t="s">
        <v>125</v>
      </c>
      <c r="C30" s="79" t="s">
        <v>129</v>
      </c>
      <c r="D30" s="34" t="s">
        <v>127</v>
      </c>
      <c r="E30" s="7" t="s">
        <v>64</v>
      </c>
      <c r="F30" s="73" t="s">
        <v>130</v>
      </c>
      <c r="G30" s="9">
        <v>44687</v>
      </c>
      <c r="H30" s="9">
        <v>46387</v>
      </c>
      <c r="I30" s="15">
        <v>3267</v>
      </c>
      <c r="J30" s="10">
        <v>55</v>
      </c>
      <c r="K30" s="12">
        <v>30000000</v>
      </c>
      <c r="L30" s="11"/>
      <c r="M30" s="11"/>
      <c r="N30" s="11">
        <f t="shared" si="11"/>
        <v>30000000</v>
      </c>
      <c r="O30" s="11"/>
      <c r="P30" s="11"/>
      <c r="Q30" s="11"/>
      <c r="R30" s="11"/>
      <c r="S30" s="11"/>
      <c r="T30" s="11"/>
      <c r="U30" s="11">
        <f t="shared" si="12"/>
        <v>0</v>
      </c>
      <c r="V30" s="12">
        <f t="shared" si="14"/>
        <v>30000000</v>
      </c>
      <c r="W30" s="11"/>
      <c r="X30" s="11"/>
      <c r="Y30" s="11">
        <v>8455742.5600000005</v>
      </c>
      <c r="Z30" s="11">
        <v>11363038.519999998</v>
      </c>
      <c r="AA30" s="11">
        <v>5323464.9200000009</v>
      </c>
      <c r="AB30" s="11">
        <v>3510010.03</v>
      </c>
      <c r="AC30" s="11"/>
      <c r="AD30" s="105">
        <f t="shared" si="13"/>
        <v>28652256.030000001</v>
      </c>
      <c r="AE30" s="105">
        <f t="shared" si="5"/>
        <v>1347743.9699999988</v>
      </c>
      <c r="AF30" s="74">
        <f t="shared" si="6"/>
        <v>0.95507520099999998</v>
      </c>
      <c r="AG30" s="86">
        <f>DSS!AG5</f>
        <v>0</v>
      </c>
      <c r="AH30" s="86">
        <f>DSS!AH5</f>
        <v>334641.14</v>
      </c>
      <c r="AI30" s="86">
        <f>DSS!AI5</f>
        <v>81256.84</v>
      </c>
      <c r="AJ30" s="86">
        <f>DSS!AJ5</f>
        <v>869758.75</v>
      </c>
      <c r="AK30" s="86">
        <f>DSS!AK5</f>
        <v>6256.84</v>
      </c>
      <c r="AL30" s="86">
        <f>DSS!AL5</f>
        <v>6256.84</v>
      </c>
      <c r="AM30" s="86">
        <f>DSS!AM5</f>
        <v>10008.64</v>
      </c>
      <c r="AN30" s="86">
        <f>DSS!AN5</f>
        <v>9757.7900000000009</v>
      </c>
      <c r="AO30" s="86">
        <f>DSS!AO5</f>
        <v>9509.36</v>
      </c>
      <c r="AP30" s="86">
        <f>DSS!AP5</f>
        <v>12756.84</v>
      </c>
      <c r="AQ30" s="86">
        <f>DSS!AQ5</f>
        <v>7540.93</v>
      </c>
      <c r="AR30" s="86">
        <f>DSS!AR5</f>
        <v>0</v>
      </c>
      <c r="AS30" s="35">
        <f t="shared" si="7"/>
        <v>1347743.9700000002</v>
      </c>
      <c r="AT30" s="35">
        <f t="shared" si="8"/>
        <v>0</v>
      </c>
      <c r="AU30" s="86" t="str">
        <f>DSS!AU5</f>
        <v>ON-TRACK</v>
      </c>
      <c r="AV30" s="125" t="str">
        <f>DSS!AV5</f>
        <v>All projects are monitored monthly and spending remains on track.</v>
      </c>
      <c r="AW30" s="127">
        <f>AS30-DSS!AS5</f>
        <v>0</v>
      </c>
    </row>
    <row r="31" spans="1:49" ht="82.5" customHeight="1" x14ac:dyDescent="0.25">
      <c r="A31" s="33" t="s">
        <v>124</v>
      </c>
      <c r="B31" s="33" t="s">
        <v>131</v>
      </c>
      <c r="C31" s="81" t="s">
        <v>132</v>
      </c>
      <c r="D31" s="34" t="s">
        <v>127</v>
      </c>
      <c r="E31" s="7" t="s">
        <v>64</v>
      </c>
      <c r="F31" s="73" t="s">
        <v>133</v>
      </c>
      <c r="G31" s="9">
        <v>44854</v>
      </c>
      <c r="H31" s="9">
        <v>46387</v>
      </c>
      <c r="I31" s="15">
        <v>3228</v>
      </c>
      <c r="J31" s="10">
        <v>64</v>
      </c>
      <c r="K31" s="12">
        <v>48510328</v>
      </c>
      <c r="L31" s="11"/>
      <c r="M31" s="11"/>
      <c r="N31" s="11">
        <f t="shared" si="11"/>
        <v>48510328</v>
      </c>
      <c r="O31" s="11"/>
      <c r="P31" s="11"/>
      <c r="Q31" s="11"/>
      <c r="R31" s="11"/>
      <c r="S31" s="11"/>
      <c r="T31" s="11"/>
      <c r="U31" s="11">
        <f t="shared" si="12"/>
        <v>0</v>
      </c>
      <c r="V31" s="12">
        <f t="shared" si="14"/>
        <v>48510328</v>
      </c>
      <c r="W31" s="11"/>
      <c r="X31" s="11"/>
      <c r="Y31" s="11">
        <v>2963017.72</v>
      </c>
      <c r="Z31" s="11">
        <v>6787741.040000001</v>
      </c>
      <c r="AA31" s="11">
        <v>10541855.110000001</v>
      </c>
      <c r="AB31" s="11">
        <v>7837260.5300000003</v>
      </c>
      <c r="AC31" s="11"/>
      <c r="AD31" s="105">
        <f t="shared" si="13"/>
        <v>28129874.400000006</v>
      </c>
      <c r="AE31" s="105">
        <f t="shared" ref="AE31:AE46" si="15">V31-AD31</f>
        <v>20380453.599999994</v>
      </c>
      <c r="AF31" s="74">
        <f t="shared" ref="AF31:AF46" si="16">AD31/V31</f>
        <v>0.57987392705322471</v>
      </c>
      <c r="AG31" s="86">
        <f>DSS!AG6</f>
        <v>0</v>
      </c>
      <c r="AH31" s="86">
        <f>DSS!AH6</f>
        <v>2650824.4</v>
      </c>
      <c r="AI31" s="86">
        <f>DSS!AI6</f>
        <v>3250651</v>
      </c>
      <c r="AJ31" s="86">
        <f>DSS!AJ6</f>
        <v>2967120</v>
      </c>
      <c r="AK31" s="86">
        <f>DSS!AK6</f>
        <v>3013235</v>
      </c>
      <c r="AL31" s="86">
        <f>DSS!AL6</f>
        <v>1207952</v>
      </c>
      <c r="AM31" s="86">
        <f>DSS!AM6</f>
        <v>1934308.45</v>
      </c>
      <c r="AN31" s="86">
        <f>DSS!AN6</f>
        <v>1212286</v>
      </c>
      <c r="AO31" s="86">
        <f>DSS!AO6</f>
        <v>1235001</v>
      </c>
      <c r="AP31" s="86">
        <f>DSS!AP6</f>
        <v>1235001</v>
      </c>
      <c r="AQ31" s="86">
        <f>DSS!AQ6</f>
        <v>1674074.75</v>
      </c>
      <c r="AR31" s="86">
        <f>DSS!AR6</f>
        <v>0</v>
      </c>
      <c r="AS31" s="35">
        <f t="shared" si="7"/>
        <v>20380453.600000001</v>
      </c>
      <c r="AT31" s="35">
        <f t="shared" si="8"/>
        <v>0</v>
      </c>
      <c r="AU31" s="86" t="str">
        <f>DSS!AU6</f>
        <v>ON-TRACK</v>
      </c>
      <c r="AV31" s="125" t="str">
        <f>DSS!AV6</f>
        <v xml:space="preserve">Projections are based on contractual/MSA deliverables, a pending licensing purchase and a pending equipment purchase. </v>
      </c>
      <c r="AW31" s="127">
        <f>AS31-DSS!AS6</f>
        <v>0</v>
      </c>
    </row>
    <row r="32" spans="1:49" ht="79.5" customHeight="1" x14ac:dyDescent="0.25">
      <c r="A32" s="33" t="s">
        <v>124</v>
      </c>
      <c r="B32" s="33" t="s">
        <v>131</v>
      </c>
      <c r="C32" s="80" t="s">
        <v>134</v>
      </c>
      <c r="D32" s="34" t="s">
        <v>127</v>
      </c>
      <c r="E32" s="8"/>
      <c r="F32" s="75" t="s">
        <v>135</v>
      </c>
      <c r="G32" s="21">
        <v>45456</v>
      </c>
      <c r="H32" s="21">
        <v>46022</v>
      </c>
      <c r="I32" s="22">
        <v>3228</v>
      </c>
      <c r="J32" s="22">
        <v>49</v>
      </c>
      <c r="K32" s="23">
        <v>6239322</v>
      </c>
      <c r="L32" s="20"/>
      <c r="M32" s="20"/>
      <c r="N32" s="20">
        <f t="shared" si="11"/>
        <v>6239322</v>
      </c>
      <c r="O32" s="20"/>
      <c r="P32" s="20"/>
      <c r="Q32" s="20"/>
      <c r="R32" s="20"/>
      <c r="S32" s="20"/>
      <c r="T32" s="20"/>
      <c r="U32" s="20">
        <f t="shared" ref="U32:U46" si="17">SUM(O32:T32)</f>
        <v>0</v>
      </c>
      <c r="V32" s="23">
        <f t="shared" si="14"/>
        <v>6239322</v>
      </c>
      <c r="W32" s="20"/>
      <c r="X32" s="20"/>
      <c r="Y32" s="20"/>
      <c r="Z32" s="20"/>
      <c r="AA32" s="20">
        <v>5209115.2300000004</v>
      </c>
      <c r="AB32" s="20">
        <v>857346.94999999984</v>
      </c>
      <c r="AC32" s="20"/>
      <c r="AD32" s="105">
        <f t="shared" si="13"/>
        <v>6066462.1800000006</v>
      </c>
      <c r="AE32" s="105">
        <f t="shared" si="15"/>
        <v>172859.81999999937</v>
      </c>
      <c r="AF32" s="74">
        <f t="shared" si="16"/>
        <v>0.97229509552480231</v>
      </c>
      <c r="AG32" s="86">
        <f>DSS!AG7</f>
        <v>0</v>
      </c>
      <c r="AH32" s="86">
        <f>DSS!AH7</f>
        <v>102675.49</v>
      </c>
      <c r="AI32" s="86">
        <f>DSS!AI7</f>
        <v>70184.33</v>
      </c>
      <c r="AJ32" s="86" t="str">
        <f>DSS!AJ7</f>
        <v> </v>
      </c>
      <c r="AK32" s="86" t="str">
        <f>DSS!AK7</f>
        <v> </v>
      </c>
      <c r="AL32" s="86" t="str">
        <f>DSS!AL7</f>
        <v> </v>
      </c>
      <c r="AM32" s="86" t="str">
        <f>DSS!AM7</f>
        <v> </v>
      </c>
      <c r="AN32" s="86" t="str">
        <f>DSS!AN7</f>
        <v> </v>
      </c>
      <c r="AO32" s="86" t="str">
        <f>DSS!AO7</f>
        <v> </v>
      </c>
      <c r="AP32" s="86" t="str">
        <f>DSS!AP7</f>
        <v> </v>
      </c>
      <c r="AQ32" s="86" t="str">
        <f>DSS!AQ7</f>
        <v> </v>
      </c>
      <c r="AR32" s="86">
        <f>DSS!AR7</f>
        <v>0</v>
      </c>
      <c r="AS32" s="35">
        <f t="shared" ref="AS32:AS46" si="18">SUM(AG32:AR32)</f>
        <v>172859.82</v>
      </c>
      <c r="AT32" s="35">
        <f t="shared" ref="AT32:AT46" si="19">AS32-AE32</f>
        <v>6.4028427004814148E-10</v>
      </c>
      <c r="AU32" s="86" t="str">
        <f>DSS!AU7</f>
        <v>ON-TRACK</v>
      </c>
      <c r="AV32" s="125" t="str">
        <f>DSS!AV7</f>
        <v>A final JV to cover SEBT cost-allocated payroll in 3233 is the last item needed to close out this project.</v>
      </c>
      <c r="AW32" s="127">
        <f>AS32-DSS!AS7</f>
        <v>0</v>
      </c>
    </row>
    <row r="33" spans="1:49" s="24" customFormat="1" ht="174" customHeight="1" x14ac:dyDescent="0.25">
      <c r="A33" s="33" t="s">
        <v>136</v>
      </c>
      <c r="B33" s="33" t="s">
        <v>137</v>
      </c>
      <c r="C33" s="81" t="s">
        <v>138</v>
      </c>
      <c r="D33" s="34" t="s">
        <v>139</v>
      </c>
      <c r="E33" s="7" t="s">
        <v>64</v>
      </c>
      <c r="F33" s="73" t="s">
        <v>140</v>
      </c>
      <c r="G33" s="9">
        <v>44658</v>
      </c>
      <c r="H33" s="9">
        <v>46387</v>
      </c>
      <c r="I33" s="15">
        <v>3646</v>
      </c>
      <c r="J33" s="10">
        <v>48</v>
      </c>
      <c r="K33" s="12">
        <v>916718</v>
      </c>
      <c r="L33" s="11"/>
      <c r="M33" s="11"/>
      <c r="N33" s="11">
        <f t="shared" ref="N33:N46" si="20">SUM(K33:M33)</f>
        <v>916718</v>
      </c>
      <c r="O33" s="11"/>
      <c r="P33" s="11"/>
      <c r="Q33" s="11"/>
      <c r="R33" s="11"/>
      <c r="S33" s="11"/>
      <c r="T33" s="11"/>
      <c r="U33" s="11">
        <f t="shared" si="17"/>
        <v>0</v>
      </c>
      <c r="V33" s="12">
        <f t="shared" si="14"/>
        <v>916718</v>
      </c>
      <c r="W33" s="11"/>
      <c r="X33" s="11">
        <v>422.52</v>
      </c>
      <c r="Y33" s="11">
        <v>71653.310000000012</v>
      </c>
      <c r="Z33" s="11">
        <v>139935.26999999999</v>
      </c>
      <c r="AA33" s="11">
        <v>244571.99000000002</v>
      </c>
      <c r="AB33" s="11">
        <v>9720</v>
      </c>
      <c r="AC33" s="11"/>
      <c r="AD33" s="105">
        <f t="shared" ref="AD33:AD40" si="21">SUM(W33:AC33)</f>
        <v>466303.09</v>
      </c>
      <c r="AE33" s="105">
        <f t="shared" si="15"/>
        <v>450414.91</v>
      </c>
      <c r="AF33" s="74">
        <f t="shared" si="16"/>
        <v>0.508665794715496</v>
      </c>
      <c r="AG33" s="86">
        <f>DCFS!AG4</f>
        <v>0</v>
      </c>
      <c r="AH33" s="86">
        <f>DCFS!AH4</f>
        <v>49800</v>
      </c>
      <c r="AI33" s="86">
        <f>DCFS!AI4</f>
        <v>49800</v>
      </c>
      <c r="AJ33" s="86">
        <f>DCFS!AJ4</f>
        <v>49800</v>
      </c>
      <c r="AK33" s="86">
        <f>DCFS!AK4</f>
        <v>48900</v>
      </c>
      <c r="AL33" s="86">
        <f>DCFS!AL4</f>
        <v>48900</v>
      </c>
      <c r="AM33" s="86">
        <f>DCFS!AM4</f>
        <v>48900</v>
      </c>
      <c r="AN33" s="86">
        <f>DCFS!AN4</f>
        <v>48900</v>
      </c>
      <c r="AO33" s="86">
        <f>DCFS!AO4</f>
        <v>48900</v>
      </c>
      <c r="AP33" s="86">
        <f>DCFS!AP4</f>
        <v>48900</v>
      </c>
      <c r="AQ33" s="86">
        <f>DCFS!AQ4</f>
        <v>7614.91</v>
      </c>
      <c r="AR33" s="86">
        <f>DCFS!AR4</f>
        <v>0</v>
      </c>
      <c r="AS33" s="35">
        <f t="shared" si="18"/>
        <v>450414.91</v>
      </c>
      <c r="AT33" s="35">
        <f t="shared" si="19"/>
        <v>0</v>
      </c>
      <c r="AU33" s="90" t="str">
        <f>DCFS!AU4</f>
        <v>On-Track</v>
      </c>
      <c r="AV33" s="90" t="str">
        <f>DCFS!AV4</f>
        <v xml:space="preserve">Spending plan provided by SPWD for Ceiling Replacement Project 22DSWD01 (Project #22-A012) which is estimated to be completed by December 2026. The Unit Hardening project will be contracted to Whiting Turner and is scheduled to begin in April 2026 and be complete December 2026. Per SPWD, $49,800 a month is expected to be expended through the end of the project. </v>
      </c>
      <c r="AW33" s="128">
        <f>AS33-DCFS!AS4</f>
        <v>0</v>
      </c>
    </row>
    <row r="34" spans="1:49" ht="207.75" customHeight="1" x14ac:dyDescent="0.25">
      <c r="A34" s="33" t="s">
        <v>136</v>
      </c>
      <c r="B34" s="33" t="s">
        <v>137</v>
      </c>
      <c r="C34" s="79" t="s">
        <v>141</v>
      </c>
      <c r="D34" s="34" t="s">
        <v>139</v>
      </c>
      <c r="E34" s="7" t="s">
        <v>64</v>
      </c>
      <c r="F34" s="75" t="s">
        <v>142</v>
      </c>
      <c r="G34" s="9">
        <v>44791</v>
      </c>
      <c r="H34" s="9">
        <v>46387</v>
      </c>
      <c r="I34" s="15">
        <v>3646</v>
      </c>
      <c r="J34" s="10">
        <v>49</v>
      </c>
      <c r="K34" s="12">
        <v>5072061</v>
      </c>
      <c r="L34" s="16"/>
      <c r="M34" s="11"/>
      <c r="N34" s="11">
        <f t="shared" si="20"/>
        <v>5072061</v>
      </c>
      <c r="O34" s="11"/>
      <c r="P34" s="11"/>
      <c r="Q34" s="11"/>
      <c r="R34" s="11"/>
      <c r="S34" s="11"/>
      <c r="T34" s="11"/>
      <c r="U34" s="16">
        <f t="shared" si="17"/>
        <v>0</v>
      </c>
      <c r="V34" s="12">
        <f t="shared" si="14"/>
        <v>5072061</v>
      </c>
      <c r="W34" s="11"/>
      <c r="X34" s="11"/>
      <c r="Y34" s="11">
        <v>155077.79999999999</v>
      </c>
      <c r="Z34" s="11">
        <v>1178187.53</v>
      </c>
      <c r="AA34" s="11">
        <v>1203299.4099999999</v>
      </c>
      <c r="AB34" s="11">
        <v>932163.46000000008</v>
      </c>
      <c r="AC34" s="11"/>
      <c r="AD34" s="105">
        <f t="shared" si="21"/>
        <v>3468728.2</v>
      </c>
      <c r="AE34" s="105">
        <f t="shared" si="15"/>
        <v>1603332.7999999998</v>
      </c>
      <c r="AF34" s="74">
        <f t="shared" si="16"/>
        <v>0.68388929076365612</v>
      </c>
      <c r="AG34" s="86">
        <f>DCFS!AG5</f>
        <v>0</v>
      </c>
      <c r="AH34" s="86">
        <f>DCFS!AH5</f>
        <v>180100</v>
      </c>
      <c r="AI34" s="86">
        <f>DCFS!AI5</f>
        <v>180100</v>
      </c>
      <c r="AJ34" s="86">
        <f>DCFS!AJ5</f>
        <v>180100</v>
      </c>
      <c r="AK34" s="86">
        <f>DCFS!AK5</f>
        <v>180100</v>
      </c>
      <c r="AL34" s="86">
        <f>DCFS!AL5</f>
        <v>180100</v>
      </c>
      <c r="AM34" s="86">
        <f>DCFS!AM5</f>
        <v>180100</v>
      </c>
      <c r="AN34" s="86">
        <f>DCFS!AN5</f>
        <v>180100</v>
      </c>
      <c r="AO34" s="86">
        <f>DCFS!AO5</f>
        <v>180100</v>
      </c>
      <c r="AP34" s="86">
        <f>DCFS!AP5</f>
        <v>162532.79999999999</v>
      </c>
      <c r="AQ34" s="86">
        <f>DCFS!AQ5</f>
        <v>0</v>
      </c>
      <c r="AR34" s="86">
        <f>DCFS!AR5</f>
        <v>0</v>
      </c>
      <c r="AS34" s="35">
        <f t="shared" si="18"/>
        <v>1603332.8</v>
      </c>
      <c r="AT34" s="35">
        <f t="shared" si="19"/>
        <v>0</v>
      </c>
      <c r="AU34" s="90" t="str">
        <f>DCFS!AU5</f>
        <v>On-Track</v>
      </c>
      <c r="AV34" s="90" t="str">
        <f>DCFS!AV5</f>
        <v xml:space="preserve">Spending plan provided by SPWD for 22DSWD01a (Project #23-A005) which is estimated to be completed by December 2026. The Unit Hardening project will be contracted to Whiting Turner and is scheduled to begin in April 2026 and be complete December 2026. Funding for this work is supplemented by CIP project 23-M02 as an emergent need, however we plan to spend ARPA funds first which is why the projection shows 23-A005 spending mostly complete by August 2026. Per SPWD, $180,100 a month is expected to be expended through the end of the project. </v>
      </c>
      <c r="AW34" s="128">
        <f>AS34-DCFS!AS5</f>
        <v>0</v>
      </c>
    </row>
    <row r="35" spans="1:49" ht="364.5" customHeight="1" x14ac:dyDescent="0.25">
      <c r="A35" s="33" t="s">
        <v>136</v>
      </c>
      <c r="B35" s="33" t="s">
        <v>137</v>
      </c>
      <c r="C35" s="79" t="s">
        <v>143</v>
      </c>
      <c r="D35" s="34" t="s">
        <v>144</v>
      </c>
      <c r="E35" s="7" t="s">
        <v>64</v>
      </c>
      <c r="F35" s="73" t="s">
        <v>145</v>
      </c>
      <c r="G35" s="9">
        <v>44791</v>
      </c>
      <c r="H35" s="9">
        <v>46203</v>
      </c>
      <c r="I35" s="15">
        <v>3145</v>
      </c>
      <c r="J35" s="10">
        <v>44</v>
      </c>
      <c r="K35" s="12">
        <v>4198804</v>
      </c>
      <c r="L35" s="16"/>
      <c r="M35" s="11"/>
      <c r="N35" s="11">
        <f t="shared" si="20"/>
        <v>4198804</v>
      </c>
      <c r="O35" s="11"/>
      <c r="P35" s="11"/>
      <c r="Q35" s="11"/>
      <c r="R35" s="11"/>
      <c r="S35" s="11"/>
      <c r="T35" s="11"/>
      <c r="U35" s="16">
        <f t="shared" si="17"/>
        <v>0</v>
      </c>
      <c r="V35" s="12">
        <f t="shared" si="14"/>
        <v>4198804</v>
      </c>
      <c r="W35" s="11"/>
      <c r="X35" s="11"/>
      <c r="Y35" s="11"/>
      <c r="Z35" s="11">
        <v>769154.54</v>
      </c>
      <c r="AA35" s="11">
        <v>106694</v>
      </c>
      <c r="AB35" s="11">
        <v>843944.5</v>
      </c>
      <c r="AC35" s="11"/>
      <c r="AD35" s="105">
        <f t="shared" si="21"/>
        <v>1719793.04</v>
      </c>
      <c r="AE35" s="105">
        <f t="shared" si="15"/>
        <v>2479010.96</v>
      </c>
      <c r="AF35" s="74">
        <f t="shared" si="16"/>
        <v>0.40959116929487538</v>
      </c>
      <c r="AG35" s="86">
        <f>DCFS!AG6</f>
        <v>0</v>
      </c>
      <c r="AH35" s="86">
        <f>DCFS!AH6</f>
        <v>600000</v>
      </c>
      <c r="AI35" s="86">
        <f>DCFS!AI6</f>
        <v>600000</v>
      </c>
      <c r="AJ35" s="86">
        <f>DCFS!AJ6</f>
        <v>600000</v>
      </c>
      <c r="AK35" s="86">
        <f>DCFS!AK6</f>
        <v>679010.96</v>
      </c>
      <c r="AL35" s="103"/>
      <c r="AM35" s="103"/>
      <c r="AN35" s="103"/>
      <c r="AO35" s="103"/>
      <c r="AP35" s="103"/>
      <c r="AQ35" s="103"/>
      <c r="AR35" s="86"/>
      <c r="AS35" s="35">
        <f t="shared" si="18"/>
        <v>2479010.96</v>
      </c>
      <c r="AT35" s="35">
        <f t="shared" si="19"/>
        <v>0</v>
      </c>
      <c r="AU35" s="90" t="str">
        <f>DCFS!AU6</f>
        <v>Delays</v>
      </c>
      <c r="AV35" s="90" t="str">
        <f>DCFS!AV6</f>
        <v xml:space="preserve">This project allocates ARPA funds to develop the new Clark County Clinical and Community Services (CCS) department. The new department represents a major system transformation for Clark County, establishing a dedicated division to support the implementation of Family First Prevention Services Act (FFPSA), Differential Response, and enhanced Medicaid-funded services for children with behavioral health needs. This plan aligns expenditures with operational readiness and contract execution timelines. Spending between January 2026 – June 2026 emphasizes infrastructure, IT systems, services restructure and hiring staff and training investments required to launch and sustain the department. The County anticipates full drawdown of the $3.3 million by June 30, 2026.  Clark County is utilizing this ARPA project to set up a Qualified Residential Treatment Program (QRTP) which provides non-foster family home setting that is intended for children and youth with behavioral health challenges. Projections from February through June 2026 are based on current spending trends. </v>
      </c>
      <c r="AW35" s="128">
        <f>AS35-DCFS!AS6</f>
        <v>0</v>
      </c>
    </row>
    <row r="36" spans="1:49" ht="94.5" customHeight="1" x14ac:dyDescent="0.25">
      <c r="A36" s="33" t="s">
        <v>136</v>
      </c>
      <c r="B36" s="33" t="s">
        <v>137</v>
      </c>
      <c r="C36" s="80" t="s">
        <v>146</v>
      </c>
      <c r="D36" s="34" t="s">
        <v>144</v>
      </c>
      <c r="E36" s="7" t="s">
        <v>64</v>
      </c>
      <c r="F36" s="73" t="s">
        <v>147</v>
      </c>
      <c r="G36" s="9">
        <v>44957</v>
      </c>
      <c r="H36" s="9">
        <v>46203</v>
      </c>
      <c r="I36" s="15">
        <v>3145</v>
      </c>
      <c r="J36" s="10">
        <v>52</v>
      </c>
      <c r="K36" s="12">
        <v>5000000</v>
      </c>
      <c r="L36" s="11"/>
      <c r="M36" s="11"/>
      <c r="N36" s="11">
        <f t="shared" si="20"/>
        <v>5000000</v>
      </c>
      <c r="O36" s="11"/>
      <c r="P36" s="11"/>
      <c r="Q36" s="11"/>
      <c r="R36" s="11"/>
      <c r="S36" s="11"/>
      <c r="T36" s="11"/>
      <c r="U36" s="11">
        <f t="shared" si="17"/>
        <v>0</v>
      </c>
      <c r="V36" s="12">
        <f t="shared" si="14"/>
        <v>5000000</v>
      </c>
      <c r="W36" s="11"/>
      <c r="X36" s="11"/>
      <c r="Y36" s="11">
        <v>68238.709999999992</v>
      </c>
      <c r="Z36" s="11">
        <v>1386373.2</v>
      </c>
      <c r="AA36" s="11">
        <v>2608138.27</v>
      </c>
      <c r="AB36" s="11">
        <v>48000</v>
      </c>
      <c r="AC36" s="11">
        <v>0</v>
      </c>
      <c r="AD36" s="105">
        <f t="shared" si="21"/>
        <v>4110750.1799999997</v>
      </c>
      <c r="AE36" s="105">
        <f t="shared" si="15"/>
        <v>889249.8200000003</v>
      </c>
      <c r="AF36" s="76">
        <f t="shared" si="16"/>
        <v>0.82215003599999992</v>
      </c>
      <c r="AG36" s="86">
        <f>DCFS!AG7</f>
        <v>0</v>
      </c>
      <c r="AH36" s="86">
        <f>DCFS!AH7</f>
        <v>378459.48</v>
      </c>
      <c r="AI36" s="86">
        <f>DCFS!AI7</f>
        <v>170265</v>
      </c>
      <c r="AJ36" s="86">
        <f>DCFS!AJ7</f>
        <v>170265</v>
      </c>
      <c r="AK36" s="86">
        <f>DCFS!AK7</f>
        <v>170260.34</v>
      </c>
      <c r="AL36" s="103"/>
      <c r="AM36" s="103"/>
      <c r="AN36" s="103"/>
      <c r="AO36" s="103"/>
      <c r="AP36" s="103"/>
      <c r="AQ36" s="103"/>
      <c r="AR36" s="86"/>
      <c r="AS36" s="35">
        <f t="shared" si="18"/>
        <v>889249.82</v>
      </c>
      <c r="AT36" s="35">
        <f t="shared" si="19"/>
        <v>0</v>
      </c>
      <c r="AU36" s="90" t="str">
        <f>DCFS!AU7</f>
        <v>On target</v>
      </c>
      <c r="AV36" s="90" t="str">
        <f>DCFS!AV7</f>
        <v>Projections based on the adjusted monthly flat fee of the Magellan contract of $200,000 a month from November 2025 to March 2026 and $187,000 a month from April 2026 to December 2026. Distribution and allocation of the remaining funds is based on the remaining balance in each project. The March projection includes the expenses from November through March 2026.</v>
      </c>
      <c r="AW36" s="128">
        <f>AS36-DCFS!AS7</f>
        <v>0</v>
      </c>
    </row>
    <row r="37" spans="1:49" ht="94.5" customHeight="1" x14ac:dyDescent="0.25">
      <c r="A37" s="33" t="s">
        <v>136</v>
      </c>
      <c r="B37" s="33" t="s">
        <v>137</v>
      </c>
      <c r="C37" s="81" t="s">
        <v>148</v>
      </c>
      <c r="D37" s="34" t="s">
        <v>144</v>
      </c>
      <c r="E37" s="7" t="s">
        <v>64</v>
      </c>
      <c r="F37" s="73" t="s">
        <v>149</v>
      </c>
      <c r="G37" s="9">
        <v>44791</v>
      </c>
      <c r="H37" s="9">
        <v>46387</v>
      </c>
      <c r="I37" s="15" t="s">
        <v>150</v>
      </c>
      <c r="J37" s="10" t="s">
        <v>151</v>
      </c>
      <c r="K37" s="12">
        <f>1430349+31036</f>
        <v>1461385</v>
      </c>
      <c r="L37" s="16"/>
      <c r="M37" s="11"/>
      <c r="N37" s="11">
        <f t="shared" si="20"/>
        <v>1461385</v>
      </c>
      <c r="O37" s="11"/>
      <c r="P37" s="11"/>
      <c r="Q37" s="11"/>
      <c r="R37" s="11"/>
      <c r="S37" s="11"/>
      <c r="T37" s="11"/>
      <c r="U37" s="16">
        <f t="shared" si="17"/>
        <v>0</v>
      </c>
      <c r="V37" s="12">
        <f t="shared" si="14"/>
        <v>1461385</v>
      </c>
      <c r="W37" s="11"/>
      <c r="X37" s="11"/>
      <c r="Y37" s="11"/>
      <c r="Z37" s="11">
        <v>457171.37</v>
      </c>
      <c r="AA37" s="11">
        <v>834673.11</v>
      </c>
      <c r="AB37" s="11">
        <v>144000</v>
      </c>
      <c r="AC37" s="11"/>
      <c r="AD37" s="105">
        <f t="shared" si="21"/>
        <v>1435844.48</v>
      </c>
      <c r="AE37" s="105">
        <f t="shared" si="15"/>
        <v>25540.520000000019</v>
      </c>
      <c r="AF37" s="74">
        <f t="shared" si="16"/>
        <v>0.98252307229101155</v>
      </c>
      <c r="AG37" s="86">
        <f>DCFS!AG8</f>
        <v>0</v>
      </c>
      <c r="AH37" s="86">
        <f>DCFS!AH8</f>
        <v>25540.52</v>
      </c>
      <c r="AI37" s="86">
        <f>DCFS!AI8</f>
        <v>0</v>
      </c>
      <c r="AJ37" s="86">
        <f>DCFS!AJ8</f>
        <v>0</v>
      </c>
      <c r="AK37" s="86">
        <f>DCFS!AK8</f>
        <v>0</v>
      </c>
      <c r="AL37" s="86">
        <f>DCFS!AL8</f>
        <v>0</v>
      </c>
      <c r="AM37" s="86">
        <f>DCFS!AM8</f>
        <v>0</v>
      </c>
      <c r="AN37" s="86">
        <f>DCFS!AN8</f>
        <v>0</v>
      </c>
      <c r="AO37" s="86">
        <f>DCFS!AO8</f>
        <v>0</v>
      </c>
      <c r="AP37" s="86">
        <f>DCFS!AP8</f>
        <v>0</v>
      </c>
      <c r="AQ37" s="86">
        <f>DCFS!AQ8</f>
        <v>0</v>
      </c>
      <c r="AR37" s="86">
        <f>DCFS!AR8</f>
        <v>0</v>
      </c>
      <c r="AS37" s="35">
        <f t="shared" si="18"/>
        <v>25540.52</v>
      </c>
      <c r="AT37" s="35">
        <f t="shared" si="19"/>
        <v>0</v>
      </c>
      <c r="AU37" s="90" t="str">
        <f>DCFS!AU8</f>
        <v>On target</v>
      </c>
      <c r="AV37" s="90" t="str">
        <f>DCFS!AV8</f>
        <v xml:space="preserve">Projections based on the adjusted monthly flat fee of the Magellan contract of $200,000 a month for November 2025. The remaining funds on this project have been paid in March 2026 for November 2025's invoice. This project is fully expended and remaining servives will be reallocated between the remaining 3 projects. .  </v>
      </c>
      <c r="AW37" s="128">
        <f>AS37-DCFS!AS8</f>
        <v>0</v>
      </c>
    </row>
    <row r="38" spans="1:49" ht="90" x14ac:dyDescent="0.25">
      <c r="A38" s="33" t="s">
        <v>136</v>
      </c>
      <c r="B38" s="33" t="s">
        <v>137</v>
      </c>
      <c r="C38" s="79" t="s">
        <v>152</v>
      </c>
      <c r="D38" s="34" t="s">
        <v>144</v>
      </c>
      <c r="E38" s="7" t="s">
        <v>64</v>
      </c>
      <c r="F38" s="73" t="s">
        <v>153</v>
      </c>
      <c r="G38" s="9">
        <v>44791</v>
      </c>
      <c r="H38" s="9">
        <v>46387</v>
      </c>
      <c r="I38" s="15" t="s">
        <v>154</v>
      </c>
      <c r="J38" s="10">
        <v>42</v>
      </c>
      <c r="K38" s="12">
        <v>977346</v>
      </c>
      <c r="L38" s="11"/>
      <c r="M38" s="11">
        <v>980629</v>
      </c>
      <c r="N38" s="11">
        <f t="shared" si="20"/>
        <v>1957975</v>
      </c>
      <c r="O38" s="11"/>
      <c r="P38" s="11"/>
      <c r="Q38" s="11">
        <v>49755</v>
      </c>
      <c r="R38" s="11"/>
      <c r="S38" s="11"/>
      <c r="T38" s="11"/>
      <c r="U38" s="11">
        <f t="shared" si="17"/>
        <v>49755</v>
      </c>
      <c r="V38" s="12">
        <f t="shared" si="14"/>
        <v>1908220</v>
      </c>
      <c r="W38" s="11"/>
      <c r="X38" s="11"/>
      <c r="Y38" s="11">
        <v>113037.70999999999</v>
      </c>
      <c r="Z38" s="11">
        <v>618345.64</v>
      </c>
      <c r="AA38" s="11">
        <v>719912.25</v>
      </c>
      <c r="AB38" s="11">
        <v>344592.75</v>
      </c>
      <c r="AC38" s="11"/>
      <c r="AD38" s="105">
        <f t="shared" si="21"/>
        <v>1795888.35</v>
      </c>
      <c r="AE38" s="105">
        <f t="shared" si="15"/>
        <v>112331.64999999991</v>
      </c>
      <c r="AF38" s="74">
        <f t="shared" si="16"/>
        <v>0.94113275722925038</v>
      </c>
      <c r="AG38" s="86">
        <f>DCFS!AG9</f>
        <v>0</v>
      </c>
      <c r="AH38" s="86">
        <f>DCFS!AH9</f>
        <v>50000</v>
      </c>
      <c r="AI38" s="86">
        <f>DCFS!AI9</f>
        <v>50000</v>
      </c>
      <c r="AJ38" s="86">
        <f>DCFS!AJ9</f>
        <v>12331.65</v>
      </c>
      <c r="AK38" s="86">
        <f>DCFS!AK9</f>
        <v>0</v>
      </c>
      <c r="AL38" s="86">
        <f>DCFS!AL9</f>
        <v>0</v>
      </c>
      <c r="AM38" s="86">
        <f>DCFS!AM9</f>
        <v>0</v>
      </c>
      <c r="AN38" s="86">
        <f>DCFS!AN9</f>
        <v>0</v>
      </c>
      <c r="AO38" s="86">
        <f>DCFS!AO9</f>
        <v>0</v>
      </c>
      <c r="AP38" s="86">
        <f>DCFS!AP9</f>
        <v>0</v>
      </c>
      <c r="AQ38" s="86">
        <f>DCFS!AQ9</f>
        <v>0</v>
      </c>
      <c r="AR38" s="86">
        <f>DCFS!AR9</f>
        <v>0</v>
      </c>
      <c r="AS38" s="35">
        <f t="shared" si="18"/>
        <v>112331.65</v>
      </c>
      <c r="AT38" s="35">
        <f t="shared" si="19"/>
        <v>0</v>
      </c>
      <c r="AU38" s="90" t="str">
        <f>DCFS!AU9</f>
        <v>On target</v>
      </c>
      <c r="AV38" s="90" t="str">
        <f>DCFS!AV9</f>
        <v>This project funds NV PEP, Inc to provide Family Peer to Peer Support Services to children with sever emotional disabilities and their families. This project is projected to be fully expended by May 2026. The amounts projected each month are based on current spending trends.</v>
      </c>
      <c r="AW38" s="128">
        <f>AS38-DCFS!AS9</f>
        <v>0</v>
      </c>
    </row>
    <row r="39" spans="1:49" ht="135" x14ac:dyDescent="0.25">
      <c r="A39" s="33" t="s">
        <v>136</v>
      </c>
      <c r="B39" s="33" t="s">
        <v>137</v>
      </c>
      <c r="C39" s="79" t="s">
        <v>155</v>
      </c>
      <c r="D39" s="34" t="s">
        <v>144</v>
      </c>
      <c r="E39" s="7" t="s">
        <v>64</v>
      </c>
      <c r="F39" s="73" t="s">
        <v>156</v>
      </c>
      <c r="G39" s="9">
        <v>44854</v>
      </c>
      <c r="H39" s="9">
        <v>46387</v>
      </c>
      <c r="I39" s="15" t="s">
        <v>154</v>
      </c>
      <c r="J39" s="10" t="s">
        <v>157</v>
      </c>
      <c r="K39" s="12">
        <f>2431165</f>
        <v>2431165</v>
      </c>
      <c r="L39" s="16">
        <v>91031</v>
      </c>
      <c r="M39" s="11">
        <f>2474401</f>
        <v>2474401</v>
      </c>
      <c r="N39" s="11">
        <f t="shared" si="20"/>
        <v>4996597</v>
      </c>
      <c r="O39" s="25"/>
      <c r="P39" s="25"/>
      <c r="Q39" s="25">
        <f>61165+58897</f>
        <v>120062</v>
      </c>
      <c r="R39" s="16">
        <v>1250000</v>
      </c>
      <c r="S39" s="11"/>
      <c r="T39" s="11"/>
      <c r="U39" s="16">
        <f t="shared" si="17"/>
        <v>1370062</v>
      </c>
      <c r="V39" s="12">
        <f t="shared" si="14"/>
        <v>3626535</v>
      </c>
      <c r="W39" s="11"/>
      <c r="X39" s="11"/>
      <c r="Y39" s="11">
        <v>0</v>
      </c>
      <c r="Z39" s="11">
        <v>825501.65</v>
      </c>
      <c r="AA39" s="11">
        <v>1483975.81</v>
      </c>
      <c r="AB39" s="11">
        <v>252000</v>
      </c>
      <c r="AC39" s="11"/>
      <c r="AD39" s="105">
        <f t="shared" si="21"/>
        <v>2561477.46</v>
      </c>
      <c r="AE39" s="105">
        <f t="shared" si="15"/>
        <v>1065057.54</v>
      </c>
      <c r="AF39" s="74">
        <f t="shared" si="16"/>
        <v>0.70631538369269842</v>
      </c>
      <c r="AG39" s="86">
        <f>DCFS!AG10</f>
        <v>0</v>
      </c>
      <c r="AH39" s="86">
        <f>DCFS!AH10</f>
        <v>218000</v>
      </c>
      <c r="AI39" s="86">
        <f>DCFS!AI10</f>
        <v>1868</v>
      </c>
      <c r="AJ39" s="86">
        <f>DCFS!AJ10</f>
        <v>11868</v>
      </c>
      <c r="AK39" s="86">
        <f>DCFS!AK10</f>
        <v>11868</v>
      </c>
      <c r="AL39" s="86">
        <f>DCFS!AL10</f>
        <v>135366</v>
      </c>
      <c r="AM39" s="86">
        <f>DCFS!AM10</f>
        <v>136000</v>
      </c>
      <c r="AN39" s="86">
        <f>DCFS!AN10</f>
        <v>136000</v>
      </c>
      <c r="AO39" s="86">
        <f>DCFS!AO10</f>
        <v>136000</v>
      </c>
      <c r="AP39" s="86">
        <f>DCFS!AP10</f>
        <v>136000</v>
      </c>
      <c r="AQ39" s="86">
        <f>DCFS!AQ10</f>
        <v>136000</v>
      </c>
      <c r="AR39" s="86">
        <f>DCFS!AR10</f>
        <v>0</v>
      </c>
      <c r="AS39" s="35">
        <f t="shared" si="18"/>
        <v>1058970</v>
      </c>
      <c r="AT39" s="35">
        <f t="shared" si="19"/>
        <v>-6087.5400000000373</v>
      </c>
      <c r="AU39" s="90" t="s">
        <v>183</v>
      </c>
      <c r="AV39" s="90" t="str">
        <f>DCFS!AV10</f>
        <v>Projections based on the adjusted monthly flat fee of the Magellan contract of $200,000 a month from November 2025 to March 2026 and $187,000 a month from April 2026 to December 2026. Distribution and allocation of the remaining funds is based on the remaining balance in each project. The March projection includes the expenses from November through March 2026.</v>
      </c>
      <c r="AW39" s="128">
        <f>AS39-DCFS!AS10</f>
        <v>0</v>
      </c>
    </row>
    <row r="40" spans="1:49" ht="179.25" customHeight="1" x14ac:dyDescent="0.25">
      <c r="A40" s="33" t="s">
        <v>136</v>
      </c>
      <c r="B40" s="33" t="s">
        <v>137</v>
      </c>
      <c r="C40" s="79" t="s">
        <v>158</v>
      </c>
      <c r="D40" s="34" t="s">
        <v>144</v>
      </c>
      <c r="E40" s="7" t="s">
        <v>64</v>
      </c>
      <c r="F40" s="75" t="s">
        <v>159</v>
      </c>
      <c r="G40" s="9">
        <v>44910</v>
      </c>
      <c r="H40" s="9">
        <v>46203</v>
      </c>
      <c r="I40" s="15">
        <v>3145</v>
      </c>
      <c r="J40" s="10">
        <v>68</v>
      </c>
      <c r="K40" s="12">
        <v>7022777</v>
      </c>
      <c r="L40" s="16"/>
      <c r="M40" s="11"/>
      <c r="N40" s="11">
        <f t="shared" si="20"/>
        <v>7022777</v>
      </c>
      <c r="O40" s="25"/>
      <c r="P40" s="25">
        <v>401607</v>
      </c>
      <c r="Q40" s="25"/>
      <c r="R40" s="16"/>
      <c r="S40" s="11"/>
      <c r="T40" s="11"/>
      <c r="U40" s="16">
        <f t="shared" si="17"/>
        <v>401607</v>
      </c>
      <c r="V40" s="12">
        <f t="shared" si="14"/>
        <v>6621170</v>
      </c>
      <c r="W40" s="11"/>
      <c r="X40" s="11"/>
      <c r="Y40" s="11">
        <v>0</v>
      </c>
      <c r="Z40" s="11">
        <v>196177.75</v>
      </c>
      <c r="AA40" s="11">
        <v>644440</v>
      </c>
      <c r="AB40" s="11">
        <v>4846108.3600000003</v>
      </c>
      <c r="AC40" s="11"/>
      <c r="AD40" s="105">
        <f t="shared" si="21"/>
        <v>5686726.1100000003</v>
      </c>
      <c r="AE40" s="105">
        <f t="shared" si="15"/>
        <v>934443.88999999966</v>
      </c>
      <c r="AF40" s="74">
        <f t="shared" si="16"/>
        <v>0.85887027670336213</v>
      </c>
      <c r="AG40" s="86">
        <f>DCFS!AG11</f>
        <v>0</v>
      </c>
      <c r="AH40" s="86">
        <f>DCFS!AH11</f>
        <v>233611</v>
      </c>
      <c r="AI40" s="86">
        <f>DCFS!AI11</f>
        <v>233611</v>
      </c>
      <c r="AJ40" s="86">
        <f>DCFS!AJ11</f>
        <v>233611</v>
      </c>
      <c r="AK40" s="86">
        <f>DCFS!AK11</f>
        <v>233610.89</v>
      </c>
      <c r="AL40" s="103"/>
      <c r="AM40" s="103"/>
      <c r="AN40" s="103"/>
      <c r="AO40" s="103"/>
      <c r="AP40" s="103"/>
      <c r="AQ40" s="103"/>
      <c r="AR40" s="86"/>
      <c r="AS40" s="35">
        <f t="shared" si="18"/>
        <v>934443.89</v>
      </c>
      <c r="AT40" s="35">
        <f t="shared" si="19"/>
        <v>0</v>
      </c>
      <c r="AU40" s="90" t="str">
        <f>DCFS!AU11</f>
        <v>On target</v>
      </c>
      <c r="AV40" s="90" t="str">
        <f>DCFS!AV11</f>
        <v xml:space="preserve">
This construction project has multiple funding sources that have varying deadlines for funds to be expended: ARPA funds of $6.5m from DCFS and $2m from GFO – these funds are available until 12/31/26 and are anticipated to be fully expended by June 2026– these amounts are projected and will vary from month to month based on work completed and invoiced by vendors.</v>
      </c>
      <c r="AW40" s="128">
        <f>AS40-DCFS!AS11</f>
        <v>0</v>
      </c>
    </row>
    <row r="41" spans="1:49" ht="186" customHeight="1" x14ac:dyDescent="0.25">
      <c r="A41" s="33" t="s">
        <v>136</v>
      </c>
      <c r="B41" s="33" t="s">
        <v>137</v>
      </c>
      <c r="C41" s="80" t="s">
        <v>160</v>
      </c>
      <c r="D41" s="34" t="s">
        <v>144</v>
      </c>
      <c r="E41" s="7" t="s">
        <v>64</v>
      </c>
      <c r="F41" s="73" t="s">
        <v>161</v>
      </c>
      <c r="G41" s="9">
        <v>44854</v>
      </c>
      <c r="H41" s="9">
        <v>46295</v>
      </c>
      <c r="I41" s="15">
        <v>3145</v>
      </c>
      <c r="J41" s="10">
        <v>66</v>
      </c>
      <c r="K41" s="12">
        <v>6000000</v>
      </c>
      <c r="L41" s="16"/>
      <c r="M41" s="11"/>
      <c r="N41" s="11">
        <f t="shared" si="20"/>
        <v>6000000</v>
      </c>
      <c r="O41" s="11">
        <v>0</v>
      </c>
      <c r="P41" s="11"/>
      <c r="Q41" s="11"/>
      <c r="R41" s="11"/>
      <c r="S41" s="11"/>
      <c r="T41" s="11"/>
      <c r="U41" s="16">
        <f t="shared" si="17"/>
        <v>0</v>
      </c>
      <c r="V41" s="12">
        <f t="shared" si="14"/>
        <v>6000000</v>
      </c>
      <c r="W41" s="11"/>
      <c r="X41" s="11"/>
      <c r="Y41" s="11">
        <v>1189702.67</v>
      </c>
      <c r="Z41" s="11">
        <v>2364177.0499999998</v>
      </c>
      <c r="AA41" s="11">
        <v>390185.8</v>
      </c>
      <c r="AB41" s="11">
        <v>1677521.33</v>
      </c>
      <c r="AC41" s="11"/>
      <c r="AD41" s="105">
        <v>5508086.3199999994</v>
      </c>
      <c r="AE41" s="105">
        <f t="shared" si="15"/>
        <v>491913.68000000063</v>
      </c>
      <c r="AF41" s="74">
        <f t="shared" si="16"/>
        <v>0.91801438666666657</v>
      </c>
      <c r="AG41" s="86">
        <f>DCFS!AG12</f>
        <v>0</v>
      </c>
      <c r="AH41" s="86">
        <f>DCFS!AH12</f>
        <v>196166</v>
      </c>
      <c r="AI41" s="86">
        <f>DCFS!AI12</f>
        <v>0</v>
      </c>
      <c r="AJ41" s="86">
        <f>DCFS!AJ12</f>
        <v>0</v>
      </c>
      <c r="AK41" s="86">
        <f>DCFS!AK12</f>
        <v>105000</v>
      </c>
      <c r="AL41" s="86">
        <f>DCFS!AL12</f>
        <v>0</v>
      </c>
      <c r="AM41" s="86">
        <f>DCFS!AM12</f>
        <v>0</v>
      </c>
      <c r="AN41" s="86">
        <f>DCFS!AN12</f>
        <v>190747.68</v>
      </c>
      <c r="AO41" s="103"/>
      <c r="AP41" s="103"/>
      <c r="AQ41" s="103"/>
      <c r="AR41" s="86"/>
      <c r="AS41" s="35">
        <f t="shared" si="18"/>
        <v>491913.68</v>
      </c>
      <c r="AT41" s="35">
        <f t="shared" si="19"/>
        <v>-6.4028427004814148E-10</v>
      </c>
      <c r="AU41" s="90" t="str">
        <f>DCFS!AU12</f>
        <v>On target</v>
      </c>
      <c r="AV41" s="90" t="str">
        <f>DCFS!AV12</f>
        <v xml:space="preserve">DCFS staff are in contact with UNR's grant staff to ensure billing is up to date. Currently, UNR has the current cohort of 46 students enrolled for Spring 26, 32 students for Summer 2026 and 30 students for Fall 2026. In addition, UNR will be awarding scholarships to 40-60 additional students between Fall 2025-Fall 2026 semesters. Projections are based on scholarship support for APRN students by semester. </v>
      </c>
      <c r="AW41" s="128">
        <f>AS41-DCFS!AS12</f>
        <v>0</v>
      </c>
    </row>
    <row r="42" spans="1:49" ht="150" customHeight="1" x14ac:dyDescent="0.25">
      <c r="A42" s="33" t="s">
        <v>136</v>
      </c>
      <c r="B42" s="33" t="s">
        <v>137</v>
      </c>
      <c r="C42" s="80" t="s">
        <v>162</v>
      </c>
      <c r="D42" s="34" t="s">
        <v>144</v>
      </c>
      <c r="E42" s="7" t="s">
        <v>64</v>
      </c>
      <c r="F42" s="73" t="s">
        <v>163</v>
      </c>
      <c r="G42" s="9">
        <v>45474</v>
      </c>
      <c r="H42" s="9">
        <v>46446</v>
      </c>
      <c r="I42" s="15">
        <v>3145</v>
      </c>
      <c r="J42" s="15" t="s">
        <v>164</v>
      </c>
      <c r="K42" s="26">
        <v>1014987</v>
      </c>
      <c r="L42" s="16"/>
      <c r="M42" s="20">
        <v>232771</v>
      </c>
      <c r="N42" s="20">
        <f t="shared" si="20"/>
        <v>1247758</v>
      </c>
      <c r="O42" s="6"/>
      <c r="P42" s="20"/>
      <c r="Q42" s="20"/>
      <c r="R42" s="20"/>
      <c r="S42" s="77">
        <v>200000</v>
      </c>
      <c r="T42" s="20"/>
      <c r="U42" s="16">
        <f t="shared" si="17"/>
        <v>200000</v>
      </c>
      <c r="V42" s="23">
        <f t="shared" si="14"/>
        <v>1047758</v>
      </c>
      <c r="W42" s="20"/>
      <c r="X42" s="20"/>
      <c r="Y42" s="20"/>
      <c r="Z42" s="20"/>
      <c r="AA42" s="20">
        <v>938792.53</v>
      </c>
      <c r="AB42" s="20">
        <v>55686.020000000004</v>
      </c>
      <c r="AC42" s="20"/>
      <c r="AD42" s="105">
        <f t="shared" ref="AD42:AD46" si="22">SUM(W42:AC42)</f>
        <v>994478.55</v>
      </c>
      <c r="AE42" s="105">
        <f t="shared" si="15"/>
        <v>53279.449999999953</v>
      </c>
      <c r="AF42" s="74">
        <f t="shared" si="16"/>
        <v>0.94914908786189178</v>
      </c>
      <c r="AG42" s="86">
        <f>DCFS!AG13</f>
        <v>0</v>
      </c>
      <c r="AH42" s="86">
        <f>DCFS!AH13</f>
        <v>10000</v>
      </c>
      <c r="AI42" s="86">
        <f>DCFS!AI13</f>
        <v>10000</v>
      </c>
      <c r="AJ42" s="86">
        <f>DCFS!AJ13</f>
        <v>10000</v>
      </c>
      <c r="AK42" s="86">
        <f>DCFS!AK13</f>
        <v>10000</v>
      </c>
      <c r="AL42" s="86">
        <f>DCFS!AL13</f>
        <v>10000</v>
      </c>
      <c r="AM42" s="86">
        <f>DCFS!AM13</f>
        <v>3279.45</v>
      </c>
      <c r="AN42" s="86">
        <f>DCFS!AN13</f>
        <v>0</v>
      </c>
      <c r="AO42" s="86">
        <f>DCFS!AO13</f>
        <v>0</v>
      </c>
      <c r="AP42" s="86">
        <f>DCFS!AP13</f>
        <v>0</v>
      </c>
      <c r="AQ42" s="86">
        <f>DCFS!AQ13</f>
        <v>0</v>
      </c>
      <c r="AR42" s="86">
        <f>DCFS!AR13</f>
        <v>0</v>
      </c>
      <c r="AS42" s="35">
        <f t="shared" si="18"/>
        <v>53279.45</v>
      </c>
      <c r="AT42" s="35">
        <f t="shared" si="19"/>
        <v>0</v>
      </c>
      <c r="AU42" s="90" t="str">
        <f>DCFS!AU13</f>
        <v>On target</v>
      </c>
      <c r="AV42" s="90" t="str">
        <f>DCFS!AV13</f>
        <v>This project oversees ARPA projects to provide support in the areas of fiscal, reporting, subrecipient monitoring, grants management, contract management and human resources to comply with federal and state regulations. The amounts projected each month are based on current spending trends for 1 temp contractor</v>
      </c>
      <c r="AW42" s="128">
        <f>AS42-DCFS!AS13</f>
        <v>0</v>
      </c>
    </row>
    <row r="43" spans="1:49" ht="107.25" customHeight="1" x14ac:dyDescent="0.25">
      <c r="A43" s="33" t="s">
        <v>136</v>
      </c>
      <c r="B43" s="33" t="s">
        <v>137</v>
      </c>
      <c r="C43" s="80" t="s">
        <v>165</v>
      </c>
      <c r="D43" s="34" t="s">
        <v>144</v>
      </c>
      <c r="E43" s="7" t="s">
        <v>64</v>
      </c>
      <c r="F43" s="73" t="s">
        <v>166</v>
      </c>
      <c r="G43" s="9">
        <v>45474</v>
      </c>
      <c r="H43" s="9">
        <v>46446</v>
      </c>
      <c r="I43" s="15">
        <v>3146</v>
      </c>
      <c r="J43" s="15" t="s">
        <v>164</v>
      </c>
      <c r="K43" s="26">
        <v>1499500</v>
      </c>
      <c r="L43" s="16"/>
      <c r="M43" s="20"/>
      <c r="N43" s="20">
        <f t="shared" si="20"/>
        <v>1499500</v>
      </c>
      <c r="O43" s="6"/>
      <c r="P43" s="20"/>
      <c r="Q43" s="20"/>
      <c r="R43" s="20">
        <v>232771</v>
      </c>
      <c r="S43" s="6"/>
      <c r="T43" s="20"/>
      <c r="U43" s="16">
        <f t="shared" si="17"/>
        <v>232771</v>
      </c>
      <c r="V43" s="23">
        <f t="shared" si="14"/>
        <v>1266729</v>
      </c>
      <c r="W43" s="20"/>
      <c r="X43" s="20"/>
      <c r="Y43" s="20"/>
      <c r="Z43" s="20"/>
      <c r="AA43" s="20">
        <v>1041847.1699999999</v>
      </c>
      <c r="AB43" s="20">
        <v>169578.59000000003</v>
      </c>
      <c r="AC43" s="20"/>
      <c r="AD43" s="105">
        <f t="shared" si="22"/>
        <v>1211425.76</v>
      </c>
      <c r="AE43" s="105">
        <f t="shared" si="15"/>
        <v>55303.239999999991</v>
      </c>
      <c r="AF43" s="74">
        <f t="shared" si="16"/>
        <v>0.95634169581654793</v>
      </c>
      <c r="AG43" s="86">
        <f>DCFS!AG14</f>
        <v>0</v>
      </c>
      <c r="AH43" s="86">
        <f>DCFS!AH14</f>
        <v>20000</v>
      </c>
      <c r="AI43" s="86">
        <f>DCFS!AI14</f>
        <v>20000</v>
      </c>
      <c r="AJ43" s="86">
        <f>DCFS!AJ14</f>
        <v>15303.24</v>
      </c>
      <c r="AK43" s="86">
        <f>DCFS!AK14</f>
        <v>0</v>
      </c>
      <c r="AL43" s="86">
        <f>DCFS!AL14</f>
        <v>0</v>
      </c>
      <c r="AM43" s="86">
        <f>DCFS!AM14</f>
        <v>0</v>
      </c>
      <c r="AN43" s="86">
        <f>DCFS!AN14</f>
        <v>0</v>
      </c>
      <c r="AO43" s="86">
        <f>DCFS!AO14</f>
        <v>0</v>
      </c>
      <c r="AP43" s="86">
        <f>DCFS!AP14</f>
        <v>0</v>
      </c>
      <c r="AQ43" s="86">
        <f>DCFS!AQ14</f>
        <v>0</v>
      </c>
      <c r="AR43" s="86">
        <f>DCFS!AR14</f>
        <v>0</v>
      </c>
      <c r="AS43" s="35">
        <f t="shared" si="18"/>
        <v>55303.24</v>
      </c>
      <c r="AT43" s="35">
        <f t="shared" si="19"/>
        <v>0</v>
      </c>
      <c r="AU43" s="90" t="str">
        <f>DCFS!AU14</f>
        <v>On target</v>
      </c>
      <c r="AV43" s="90" t="str">
        <f>DCFS!AV14</f>
        <v>This project supports contractors to provide children's behavioral health support for the division.  The amounts projected each month are based on current spending trend for 1 temp contractor</v>
      </c>
      <c r="AW43" s="128">
        <f>AS43-DCFS!AS14</f>
        <v>0</v>
      </c>
    </row>
    <row r="44" spans="1:49" ht="205.5" customHeight="1" x14ac:dyDescent="0.25">
      <c r="A44" s="33" t="s">
        <v>136</v>
      </c>
      <c r="B44" s="33" t="s">
        <v>137</v>
      </c>
      <c r="C44" s="79" t="s">
        <v>167</v>
      </c>
      <c r="D44" s="34" t="s">
        <v>144</v>
      </c>
      <c r="E44" s="7" t="s">
        <v>64</v>
      </c>
      <c r="F44" s="73" t="s">
        <v>168</v>
      </c>
      <c r="G44" s="9">
        <v>44855</v>
      </c>
      <c r="H44" s="9">
        <v>46387</v>
      </c>
      <c r="I44" s="15">
        <v>3143</v>
      </c>
      <c r="J44" s="10">
        <v>41</v>
      </c>
      <c r="K44" s="12">
        <v>18370000</v>
      </c>
      <c r="L44" s="11"/>
      <c r="M44" s="11"/>
      <c r="N44" s="11">
        <f t="shared" si="20"/>
        <v>18370000</v>
      </c>
      <c r="O44" s="11"/>
      <c r="P44" s="11"/>
      <c r="Q44" s="11"/>
      <c r="R44" s="11"/>
      <c r="S44" s="11"/>
      <c r="T44" s="11"/>
      <c r="U44" s="11">
        <f t="shared" si="17"/>
        <v>0</v>
      </c>
      <c r="V44" s="12">
        <f t="shared" si="14"/>
        <v>18370000</v>
      </c>
      <c r="W44" s="11"/>
      <c r="X44" s="11"/>
      <c r="Y44" s="11">
        <v>8554.9500000000007</v>
      </c>
      <c r="Z44" s="11">
        <v>134739.35</v>
      </c>
      <c r="AA44" s="11">
        <v>1523983.6199999999</v>
      </c>
      <c r="AB44" s="11">
        <v>85110</v>
      </c>
      <c r="AC44" s="11"/>
      <c r="AD44" s="105">
        <f t="shared" si="22"/>
        <v>1752387.92</v>
      </c>
      <c r="AE44" s="105">
        <f t="shared" si="15"/>
        <v>16617612.08</v>
      </c>
      <c r="AF44" s="74">
        <f t="shared" si="16"/>
        <v>9.5394007621121393E-2</v>
      </c>
      <c r="AG44" s="86">
        <f>DCFS!AG15</f>
        <v>0</v>
      </c>
      <c r="AH44" s="86">
        <f>DCFS!AH15</f>
        <v>0</v>
      </c>
      <c r="AI44" s="86">
        <f>DCFS!AI15</f>
        <v>1846401</v>
      </c>
      <c r="AJ44" s="86">
        <f>DCFS!AJ15</f>
        <v>1846401</v>
      </c>
      <c r="AK44" s="86">
        <f>DCFS!AK15</f>
        <v>1846401</v>
      </c>
      <c r="AL44" s="86">
        <f>DCFS!AL15</f>
        <v>1846401</v>
      </c>
      <c r="AM44" s="86">
        <f>DCFS!AM15</f>
        <v>1846401</v>
      </c>
      <c r="AN44" s="86">
        <f>DCFS!AN15</f>
        <v>1846401</v>
      </c>
      <c r="AO44" s="86">
        <f>DCFS!AO15</f>
        <v>1846401</v>
      </c>
      <c r="AP44" s="86">
        <f>DCFS!AP15</f>
        <v>1846401</v>
      </c>
      <c r="AQ44" s="86">
        <f>DCFS!AQ15</f>
        <v>1846404.08</v>
      </c>
      <c r="AR44" s="86">
        <f>DCFS!AR15</f>
        <v>0</v>
      </c>
      <c r="AS44" s="35">
        <f t="shared" si="18"/>
        <v>16617612.08</v>
      </c>
      <c r="AT44" s="35">
        <f t="shared" si="19"/>
        <v>0</v>
      </c>
      <c r="AU44" s="90" t="str">
        <f>DCFS!AU15</f>
        <v>Delays</v>
      </c>
      <c r="AV44" s="90" t="str">
        <f>DCFS!AV15</f>
        <v xml:space="preserve">The agency has communicated with several vendors to identify options that will allow the agency to spend down ARPA funds before December 31, 2026.  Two vendors have provided viable options that will expend the funds in time while appearing to resolve the concern expressed by the Children’s Bureau on the initial contract that did not receive approval.  While DCFS has not received formal approval, the agency has been working very closely with the Children’s Bureau to ensure the options are viable. Projections based on anticipated costs. </v>
      </c>
      <c r="AW44" s="128">
        <f>AS44-DCFS!AS15</f>
        <v>0</v>
      </c>
    </row>
    <row r="45" spans="1:49" ht="69" customHeight="1" x14ac:dyDescent="0.25">
      <c r="A45" s="33" t="s">
        <v>136</v>
      </c>
      <c r="B45" s="33" t="s">
        <v>137</v>
      </c>
      <c r="C45" s="79" t="s">
        <v>169</v>
      </c>
      <c r="D45" s="34" t="s">
        <v>144</v>
      </c>
      <c r="E45" s="7" t="s">
        <v>64</v>
      </c>
      <c r="F45" s="73" t="s">
        <v>170</v>
      </c>
      <c r="G45" s="9">
        <v>44791</v>
      </c>
      <c r="H45" s="9">
        <v>46387</v>
      </c>
      <c r="I45" s="15" t="s">
        <v>171</v>
      </c>
      <c r="J45" s="15" t="s">
        <v>172</v>
      </c>
      <c r="K45" s="12">
        <v>7314984</v>
      </c>
      <c r="L45" s="16"/>
      <c r="M45" s="11">
        <f>7335048</f>
        <v>7335048</v>
      </c>
      <c r="N45" s="11">
        <f t="shared" si="20"/>
        <v>14650032</v>
      </c>
      <c r="O45" s="11"/>
      <c r="P45" s="11"/>
      <c r="Q45" s="11"/>
      <c r="R45" s="11">
        <f>348+5000000+1250000</f>
        <v>6250348</v>
      </c>
      <c r="S45" s="11"/>
      <c r="T45" s="11"/>
      <c r="U45" s="16">
        <f t="shared" si="17"/>
        <v>6250348</v>
      </c>
      <c r="V45" s="12">
        <f t="shared" si="14"/>
        <v>8399684</v>
      </c>
      <c r="W45" s="11"/>
      <c r="X45" s="11"/>
      <c r="Y45" s="11"/>
      <c r="Z45" s="11">
        <v>2545174.34</v>
      </c>
      <c r="AA45" s="11">
        <v>4389270</v>
      </c>
      <c r="AB45" s="11">
        <v>756000</v>
      </c>
      <c r="AC45" s="11"/>
      <c r="AD45" s="105">
        <f t="shared" si="22"/>
        <v>7690444.3399999999</v>
      </c>
      <c r="AE45" s="105">
        <f t="shared" si="15"/>
        <v>709239.66000000015</v>
      </c>
      <c r="AF45" s="74">
        <f t="shared" si="16"/>
        <v>0.91556353072329866</v>
      </c>
      <c r="AG45" s="86">
        <f>DCFS!AG16</f>
        <v>0</v>
      </c>
      <c r="AH45" s="86">
        <f>DCFS!AH16</f>
        <v>378000</v>
      </c>
      <c r="AI45" s="86">
        <f>DCFS!AI16</f>
        <v>14867</v>
      </c>
      <c r="AJ45" s="86">
        <f>DCFS!AJ16</f>
        <v>4867</v>
      </c>
      <c r="AK45" s="86">
        <f>DCFS!AK16</f>
        <v>4871.66</v>
      </c>
      <c r="AL45" s="86">
        <f>DCFS!AL16</f>
        <v>51634</v>
      </c>
      <c r="AM45" s="86">
        <f>DCFS!AM16</f>
        <v>51000</v>
      </c>
      <c r="AN45" s="86">
        <f>DCFS!AN16</f>
        <v>51000</v>
      </c>
      <c r="AO45" s="86">
        <f>DCFS!AO16</f>
        <v>51000</v>
      </c>
      <c r="AP45" s="86">
        <f>DCFS!AP16</f>
        <v>51000</v>
      </c>
      <c r="AQ45" s="86">
        <f>DCFS!AQ16</f>
        <v>51000</v>
      </c>
      <c r="AR45" s="86">
        <f>DCFS!AR16</f>
        <v>0</v>
      </c>
      <c r="AS45" s="35">
        <f t="shared" si="18"/>
        <v>709239.65999999992</v>
      </c>
      <c r="AT45" s="35">
        <f t="shared" si="19"/>
        <v>0</v>
      </c>
      <c r="AU45" s="90" t="str">
        <f>DCFS!AU16</f>
        <v>On target</v>
      </c>
      <c r="AV45" s="90" t="str">
        <f>DCFS!AV16</f>
        <v>Projections based on the adjusted monthly flat fee of the Magellan contract of $200,000 a month from November 2025 to March 2026 and $187,000 a month from April 2026 to December 2026. Distribution and allocation of the remaining funds is based on the remaining balance in each project. The March projection includes the expenses from November through March 2026.</v>
      </c>
      <c r="AW45" s="128">
        <f>AS45-DCFS!AS16</f>
        <v>0</v>
      </c>
    </row>
    <row r="46" spans="1:49" ht="120" x14ac:dyDescent="0.25">
      <c r="A46" s="33" t="s">
        <v>136</v>
      </c>
      <c r="B46" s="33" t="s">
        <v>137</v>
      </c>
      <c r="C46" s="81" t="s">
        <v>173</v>
      </c>
      <c r="D46" s="34" t="s">
        <v>144</v>
      </c>
      <c r="E46" s="7"/>
      <c r="F46" s="73" t="s">
        <v>174</v>
      </c>
      <c r="G46" s="9">
        <v>45456</v>
      </c>
      <c r="H46" s="9">
        <v>46387</v>
      </c>
      <c r="I46" s="10">
        <v>3646</v>
      </c>
      <c r="J46" s="10">
        <v>41</v>
      </c>
      <c r="K46" s="12">
        <v>3888162</v>
      </c>
      <c r="L46" s="13">
        <f>200000+600000</f>
        <v>800000</v>
      </c>
      <c r="M46" s="11"/>
      <c r="N46" s="11">
        <f t="shared" si="20"/>
        <v>4688162</v>
      </c>
      <c r="O46" s="11"/>
      <c r="P46" s="11"/>
      <c r="Q46" s="11"/>
      <c r="R46" s="11"/>
      <c r="S46" s="11"/>
      <c r="T46" s="11"/>
      <c r="U46" s="11">
        <f t="shared" si="17"/>
        <v>0</v>
      </c>
      <c r="V46" s="12">
        <f t="shared" si="14"/>
        <v>4688162</v>
      </c>
      <c r="W46" s="11"/>
      <c r="X46" s="11"/>
      <c r="Y46" s="11"/>
      <c r="Z46" s="11"/>
      <c r="AA46" s="11">
        <v>83600</v>
      </c>
      <c r="AB46" s="11">
        <v>2107.84</v>
      </c>
      <c r="AC46" s="11"/>
      <c r="AD46" s="105">
        <f t="shared" si="22"/>
        <v>85707.839999999997</v>
      </c>
      <c r="AE46" s="105">
        <f t="shared" si="15"/>
        <v>4602454.16</v>
      </c>
      <c r="AF46" s="76">
        <f t="shared" si="16"/>
        <v>1.8281757328351706E-2</v>
      </c>
      <c r="AG46" s="86">
        <f>DCFS!AG17</f>
        <v>0</v>
      </c>
      <c r="AH46" s="86">
        <f>DCFS!AH17</f>
        <v>460245</v>
      </c>
      <c r="AI46" s="86">
        <f>DCFS!AI17</f>
        <v>460245</v>
      </c>
      <c r="AJ46" s="86">
        <f>DCFS!AJ17</f>
        <v>460245</v>
      </c>
      <c r="AK46" s="86">
        <f>DCFS!AK17</f>
        <v>460245</v>
      </c>
      <c r="AL46" s="86">
        <f>DCFS!AL17</f>
        <v>460245</v>
      </c>
      <c r="AM46" s="86">
        <f>DCFS!AM17</f>
        <v>460245</v>
      </c>
      <c r="AN46" s="86">
        <f>DCFS!AN17</f>
        <v>460245</v>
      </c>
      <c r="AO46" s="86">
        <f>DCFS!AO17</f>
        <v>460245</v>
      </c>
      <c r="AP46" s="86">
        <f>DCFS!AP17</f>
        <v>460245</v>
      </c>
      <c r="AQ46" s="86">
        <f>DCFS!AQ17</f>
        <v>460249.16</v>
      </c>
      <c r="AR46" s="86">
        <f>DCFS!AR17</f>
        <v>0</v>
      </c>
      <c r="AS46" s="35">
        <f t="shared" si="18"/>
        <v>4602454.16</v>
      </c>
      <c r="AT46" s="35">
        <f t="shared" si="19"/>
        <v>0</v>
      </c>
      <c r="AU46" s="90" t="str">
        <f>DCFS!AU17</f>
        <v>Delays</v>
      </c>
      <c r="AV46" s="90" t="str">
        <f>DCFS!AV17</f>
        <v>This project will build buildings on the Campus for Hope for behavioral health services.  The timeline for this project is still being worked on in the contract. The total project is $17.5M of which the ARPA funds will be used first to pay. Projections are based on the total amount of this ARPA project being evenly distributed across the performance period.   </v>
      </c>
      <c r="AW46" s="128">
        <f>AS46-DCFS!AS17</f>
        <v>0</v>
      </c>
    </row>
    <row r="47" spans="1:49" s="102" customFormat="1" ht="21" customHeight="1" x14ac:dyDescent="0.2">
      <c r="A47" s="95"/>
      <c r="B47" s="95"/>
      <c r="C47" s="96"/>
      <c r="D47" s="95"/>
      <c r="E47" s="97"/>
      <c r="F47" s="98"/>
      <c r="G47" s="95"/>
      <c r="H47" s="95"/>
      <c r="I47" s="95"/>
      <c r="J47" s="95"/>
      <c r="K47" s="99">
        <f t="shared" ref="K47:AE47" si="23">SUM(K4:K46)</f>
        <v>316608359</v>
      </c>
      <c r="L47" s="99">
        <f t="shared" si="23"/>
        <v>4987001.0999999996</v>
      </c>
      <c r="M47" s="99">
        <f t="shared" si="23"/>
        <v>20410553</v>
      </c>
      <c r="N47" s="99">
        <f>SUM(N4:N46)</f>
        <v>342005913.10000002</v>
      </c>
      <c r="O47" s="99">
        <f t="shared" si="23"/>
        <v>660000</v>
      </c>
      <c r="P47" s="99">
        <f t="shared" si="23"/>
        <v>5401607</v>
      </c>
      <c r="Q47" s="99">
        <f t="shared" si="23"/>
        <v>13026445</v>
      </c>
      <c r="R47" s="99">
        <f t="shared" si="23"/>
        <v>10467738.4</v>
      </c>
      <c r="S47" s="99">
        <f t="shared" si="23"/>
        <v>2186587.5</v>
      </c>
      <c r="T47" s="99">
        <f t="shared" si="23"/>
        <v>0</v>
      </c>
      <c r="U47" s="99">
        <f t="shared" si="23"/>
        <v>31742377.899999999</v>
      </c>
      <c r="V47" s="99">
        <f t="shared" si="23"/>
        <v>310263535.19999999</v>
      </c>
      <c r="W47" s="99">
        <f t="shared" si="23"/>
        <v>0</v>
      </c>
      <c r="X47" s="99">
        <f t="shared" si="23"/>
        <v>422.52</v>
      </c>
      <c r="Y47" s="99">
        <f t="shared" si="23"/>
        <v>18904363.180000003</v>
      </c>
      <c r="Z47" s="99">
        <f t="shared" si="23"/>
        <v>61698969.449999988</v>
      </c>
      <c r="AA47" s="99">
        <f t="shared" si="23"/>
        <v>83046929.760000005</v>
      </c>
      <c r="AB47" s="99">
        <f t="shared" si="23"/>
        <v>51621698.660000011</v>
      </c>
      <c r="AC47" s="99">
        <f t="shared" si="23"/>
        <v>0</v>
      </c>
      <c r="AD47" s="99">
        <f t="shared" si="23"/>
        <v>215158883.03999999</v>
      </c>
      <c r="AE47" s="99">
        <f t="shared" si="23"/>
        <v>95104652.159999996</v>
      </c>
      <c r="AF47" s="99"/>
      <c r="AG47" s="99">
        <f t="shared" ref="AG47:AT47" si="24">SUM(AG4:AG46)</f>
        <v>0</v>
      </c>
      <c r="AH47" s="99">
        <f t="shared" si="24"/>
        <v>13944929.59</v>
      </c>
      <c r="AI47" s="99">
        <f t="shared" si="24"/>
        <v>12143946.23</v>
      </c>
      <c r="AJ47" s="99">
        <f t="shared" si="24"/>
        <v>12354257.260000002</v>
      </c>
      <c r="AK47" s="99">
        <f t="shared" si="24"/>
        <v>11579588.810000001</v>
      </c>
      <c r="AL47" s="99">
        <f t="shared" si="24"/>
        <v>7900810.75</v>
      </c>
      <c r="AM47" s="99">
        <f t="shared" si="24"/>
        <v>8377144.4500000002</v>
      </c>
      <c r="AN47" s="99">
        <f t="shared" si="24"/>
        <v>7803159.2000000002</v>
      </c>
      <c r="AO47" s="99">
        <f t="shared" si="24"/>
        <v>7072997.5199999996</v>
      </c>
      <c r="AP47" s="99">
        <f t="shared" si="24"/>
        <v>6889391.9299999997</v>
      </c>
      <c r="AQ47" s="99">
        <f t="shared" si="24"/>
        <v>7032102.1900000004</v>
      </c>
      <c r="AR47" s="99">
        <f t="shared" si="24"/>
        <v>0.01</v>
      </c>
      <c r="AS47" s="99">
        <f t="shared" si="24"/>
        <v>95098327.939999983</v>
      </c>
      <c r="AT47" s="99">
        <f t="shared" si="24"/>
        <v>-6324.2200000002667</v>
      </c>
      <c r="AU47" s="100"/>
      <c r="AV47" s="101"/>
    </row>
    <row r="48" spans="1:49" s="1" customFormat="1" ht="15" customHeight="1" x14ac:dyDescent="0.2">
      <c r="C48" s="57"/>
      <c r="E48" s="2"/>
      <c r="F48" s="58"/>
      <c r="J48" s="129" t="s">
        <v>222</v>
      </c>
      <c r="N48" s="130">
        <f>N47-SUM('DHHS-DO'!N5+ADSD!N12+DPBH!N20+DSS!N8+DCFS!N18)</f>
        <v>0</v>
      </c>
      <c r="Q48" s="3"/>
      <c r="U48" s="102">
        <f>U47-SUM('DHHS-DO'!U5+ADSD!U12+DPBH!U20+DSS!U8+DCFS!U18)</f>
        <v>0</v>
      </c>
      <c r="V48" s="102">
        <f>V47-SUM('DHHS-DO'!V5+ADSD!V12+DPBH!V20+DSS!V8+DCFS!V18)</f>
        <v>0</v>
      </c>
      <c r="AD48" s="102">
        <f>AD47-SUM('DHHS-DO'!AD5+ADSD!AD12+DPBH!AD20+DSS!AD8+DCFS!AD18)</f>
        <v>0</v>
      </c>
      <c r="AE48" s="102">
        <f>AE47-SUM('DHHS-DO'!AE5+ADSD!AE12+DPBH!AE20+DSS!AE8+DCFS!AE18)</f>
        <v>0</v>
      </c>
      <c r="AF48" s="5"/>
      <c r="AG48" s="132">
        <f>AG47-SUM('DHHS-DO'!AG5+ADSD!AG12+DPBH!AG20+DSS!AG8+DCFS!AG18)</f>
        <v>0</v>
      </c>
      <c r="AH48" s="132">
        <f>AH47-SUM('DHHS-DO'!AH5+ADSD!AH12+DPBH!AH20+DSS!AH8+DCFS!AH18)</f>
        <v>0</v>
      </c>
      <c r="AI48" s="132">
        <f>AI47-SUM('DHHS-DO'!AI5+ADSD!AI12+DPBH!AI20+DSS!AI8+DCFS!AI18)</f>
        <v>0</v>
      </c>
      <c r="AJ48" s="132">
        <f>AJ47-SUM('DHHS-DO'!AJ5+ADSD!AJ12+DPBH!AJ20+DSS!AJ8+DCFS!AJ18)</f>
        <v>0</v>
      </c>
      <c r="AK48" s="132">
        <f>AK47-SUM('DHHS-DO'!AK5+ADSD!AK12+DPBH!AK20+DSS!AK8+DCFS!AK18)</f>
        <v>0</v>
      </c>
      <c r="AL48" s="132">
        <f>AL47-SUM('DHHS-DO'!AL5+ADSD!AL12+DPBH!AL20+DSS!AL8+DCFS!AL18)</f>
        <v>0</v>
      </c>
      <c r="AM48" s="132">
        <f>AM47-SUM('DHHS-DO'!AM5+ADSD!AM12+DPBH!AM20+DSS!AM8+DCFS!AM18)</f>
        <v>0</v>
      </c>
      <c r="AN48" s="132">
        <f>AN47-SUM('DHHS-DO'!AN5+ADSD!AN12+DPBH!AN20+DSS!AN8+DCFS!AN18)</f>
        <v>0</v>
      </c>
      <c r="AO48" s="132">
        <f>AO47-SUM('DHHS-DO'!AO5+ADSD!AO12+DPBH!AO20+DSS!AO8+DCFS!AO18)</f>
        <v>0</v>
      </c>
      <c r="AP48" s="132">
        <f>AP47-SUM('DHHS-DO'!AP5+ADSD!AP12+DPBH!AP20+DSS!AP8+DCFS!AP18)</f>
        <v>0</v>
      </c>
      <c r="AQ48" s="132">
        <f>AQ47-SUM('DHHS-DO'!AQ5+ADSD!AQ12+DPBH!AQ20+DSS!AQ8+DCFS!AQ18)</f>
        <v>0</v>
      </c>
      <c r="AR48" s="132">
        <f>AR47-SUM('DHHS-DO'!AR5+ADSD!AR12+DPBH!AR20+DSS!AR8+DCFS!AR18)</f>
        <v>0</v>
      </c>
      <c r="AS48" s="132">
        <f>AS47-SUM('DHHS-DO'!AS5+ADSD!AS12+DPBH!AS20+DSS!AS8+DCFS!AS18)</f>
        <v>0</v>
      </c>
      <c r="AT48" s="132">
        <f>AT47-SUM('DHHS-DO'!AT5+ADSD!AT12+DPBH!AT20+DSS!AT8+DCFS!AT18)</f>
        <v>0</v>
      </c>
      <c r="AU48" s="91"/>
      <c r="AV48" s="92"/>
    </row>
    <row r="49" spans="3:48" s="1" customFormat="1" ht="15" customHeight="1" x14ac:dyDescent="0.2">
      <c r="C49" s="57"/>
      <c r="E49" s="2"/>
      <c r="F49" s="58"/>
      <c r="N49" s="30"/>
      <c r="Q49" s="3"/>
      <c r="AF49" s="5"/>
      <c r="AG49" s="59"/>
      <c r="AH49" s="59"/>
      <c r="AI49" s="59"/>
      <c r="AJ49" s="59"/>
      <c r="AK49" s="59"/>
      <c r="AL49" s="59"/>
      <c r="AM49" s="59"/>
      <c r="AN49" s="59"/>
      <c r="AO49" s="59"/>
      <c r="AP49" s="59"/>
      <c r="AQ49" s="59"/>
      <c r="AR49" s="59"/>
      <c r="AS49" s="59"/>
      <c r="AT49" s="59"/>
      <c r="AU49" s="91"/>
      <c r="AV49" s="92"/>
    </row>
    <row r="50" spans="3:48" s="1" customFormat="1" ht="15" customHeight="1" x14ac:dyDescent="0.2">
      <c r="C50" s="57"/>
      <c r="E50" s="2"/>
      <c r="F50" s="58"/>
      <c r="N50" s="30"/>
      <c r="Q50" s="3"/>
      <c r="AF50" s="5"/>
      <c r="AG50" s="59"/>
      <c r="AH50" s="59"/>
      <c r="AI50" s="59"/>
      <c r="AJ50" s="59"/>
      <c r="AK50" s="59"/>
      <c r="AL50" s="59"/>
      <c r="AM50" s="59"/>
      <c r="AN50" s="59"/>
      <c r="AO50" s="59"/>
      <c r="AP50" s="59"/>
      <c r="AQ50" s="59"/>
      <c r="AR50" s="59"/>
      <c r="AS50" s="59"/>
      <c r="AT50" s="59"/>
      <c r="AU50" s="91"/>
      <c r="AV50" s="92"/>
    </row>
    <row r="51" spans="3:48" s="1" customFormat="1" ht="15" customHeight="1" x14ac:dyDescent="0.2">
      <c r="C51" s="57"/>
      <c r="E51" s="2"/>
      <c r="F51" s="58"/>
      <c r="N51" s="30"/>
      <c r="Q51" s="3"/>
      <c r="AF51" s="5"/>
      <c r="AG51" s="59"/>
      <c r="AH51" s="59"/>
      <c r="AI51" s="59"/>
      <c r="AJ51" s="59"/>
      <c r="AK51" s="59"/>
      <c r="AL51" s="59"/>
      <c r="AM51" s="59"/>
      <c r="AN51" s="59"/>
      <c r="AO51" s="59"/>
      <c r="AP51" s="59"/>
      <c r="AQ51" s="59"/>
      <c r="AR51" s="59"/>
      <c r="AS51" s="59"/>
      <c r="AT51" s="59"/>
      <c r="AU51" s="91"/>
      <c r="AV51" s="92"/>
    </row>
    <row r="52" spans="3:48" s="1" customFormat="1" ht="15" customHeight="1" x14ac:dyDescent="0.2">
      <c r="C52" s="57"/>
      <c r="E52" s="2"/>
      <c r="F52" s="58"/>
      <c r="N52" s="30"/>
      <c r="Q52" s="3"/>
      <c r="AF52" s="5"/>
      <c r="AG52" s="59"/>
      <c r="AH52" s="59"/>
      <c r="AI52" s="59"/>
      <c r="AJ52" s="59"/>
      <c r="AK52" s="59"/>
      <c r="AL52" s="59"/>
      <c r="AM52" s="59"/>
      <c r="AN52" s="59"/>
      <c r="AO52" s="59"/>
      <c r="AP52" s="59"/>
      <c r="AQ52" s="59"/>
      <c r="AR52" s="59"/>
      <c r="AS52" s="59"/>
      <c r="AT52" s="59"/>
      <c r="AU52" s="91"/>
      <c r="AV52" s="92"/>
    </row>
    <row r="53" spans="3:48" s="1" customFormat="1" ht="15" customHeight="1" x14ac:dyDescent="0.2">
      <c r="C53" s="57"/>
      <c r="E53" s="2"/>
      <c r="F53" s="58"/>
      <c r="N53" s="30"/>
      <c r="Q53" s="3"/>
      <c r="AF53" s="5"/>
      <c r="AG53" s="59"/>
      <c r="AH53" s="59"/>
      <c r="AI53" s="59"/>
      <c r="AJ53" s="59"/>
      <c r="AK53" s="59"/>
      <c r="AL53" s="59"/>
      <c r="AM53" s="59"/>
      <c r="AN53" s="59"/>
      <c r="AO53" s="59"/>
      <c r="AP53" s="59"/>
      <c r="AQ53" s="59"/>
      <c r="AR53" s="59"/>
      <c r="AS53" s="59"/>
      <c r="AT53" s="59"/>
      <c r="AU53" s="91"/>
      <c r="AV53" s="92"/>
    </row>
    <row r="54" spans="3:48" s="1" customFormat="1" ht="15" customHeight="1" x14ac:dyDescent="0.2">
      <c r="C54" s="57"/>
      <c r="E54" s="2"/>
      <c r="F54" s="58"/>
      <c r="N54" s="30"/>
      <c r="Q54" s="3"/>
      <c r="AF54" s="5"/>
      <c r="AG54" s="59"/>
      <c r="AH54" s="59"/>
      <c r="AI54" s="59"/>
      <c r="AJ54" s="59"/>
      <c r="AK54" s="59"/>
      <c r="AL54" s="59"/>
      <c r="AM54" s="59"/>
      <c r="AN54" s="59"/>
      <c r="AO54" s="59"/>
      <c r="AP54" s="59"/>
      <c r="AQ54" s="59"/>
      <c r="AR54" s="59"/>
      <c r="AS54" s="59"/>
      <c r="AT54" s="59"/>
      <c r="AU54" s="91"/>
      <c r="AV54" s="92"/>
    </row>
    <row r="55" spans="3:48" s="1" customFormat="1" ht="15" customHeight="1" x14ac:dyDescent="0.2">
      <c r="C55" s="57"/>
      <c r="E55" s="2"/>
      <c r="F55" s="58"/>
      <c r="N55" s="30"/>
      <c r="Q55" s="3"/>
      <c r="AF55" s="5"/>
      <c r="AG55" s="59"/>
      <c r="AH55" s="59"/>
      <c r="AI55" s="59"/>
      <c r="AJ55" s="59"/>
      <c r="AK55" s="59"/>
      <c r="AL55" s="59"/>
      <c r="AM55" s="59"/>
      <c r="AN55" s="59"/>
      <c r="AO55" s="59"/>
      <c r="AP55" s="59"/>
      <c r="AQ55" s="59"/>
      <c r="AR55" s="59"/>
      <c r="AS55" s="59"/>
      <c r="AT55" s="59"/>
      <c r="AU55" s="91"/>
      <c r="AV55" s="92"/>
    </row>
    <row r="56" spans="3:48" s="1" customFormat="1" ht="15" customHeight="1" x14ac:dyDescent="0.2">
      <c r="C56" s="57"/>
      <c r="E56" s="2"/>
      <c r="F56" s="58"/>
      <c r="N56" s="30"/>
      <c r="Q56" s="3"/>
      <c r="AF56" s="5"/>
      <c r="AG56" s="59"/>
      <c r="AH56" s="59"/>
      <c r="AI56" s="59"/>
      <c r="AJ56" s="59"/>
      <c r="AK56" s="59"/>
      <c r="AL56" s="59"/>
      <c r="AM56" s="59"/>
      <c r="AN56" s="59"/>
      <c r="AO56" s="59"/>
      <c r="AP56" s="59"/>
      <c r="AQ56" s="59"/>
      <c r="AR56" s="59"/>
      <c r="AS56" s="59"/>
      <c r="AT56" s="59"/>
      <c r="AU56" s="91"/>
      <c r="AV56" s="92"/>
    </row>
    <row r="57" spans="3:48" s="1" customFormat="1" ht="15" customHeight="1" x14ac:dyDescent="0.2">
      <c r="C57" s="57"/>
      <c r="E57" s="2"/>
      <c r="F57" s="58"/>
      <c r="N57" s="30"/>
      <c r="Q57" s="3"/>
      <c r="X57" s="16">
        <v>1530.07</v>
      </c>
      <c r="Y57" s="16">
        <v>133524.63</v>
      </c>
      <c r="Z57" s="16">
        <v>116176.99</v>
      </c>
      <c r="AA57" s="3">
        <f>X57+Y57+Z57</f>
        <v>251231.69</v>
      </c>
      <c r="AF57" s="5"/>
      <c r="AG57" s="59"/>
      <c r="AH57" s="59"/>
      <c r="AI57" s="59"/>
      <c r="AJ57" s="59"/>
      <c r="AK57" s="59"/>
      <c r="AL57" s="59"/>
      <c r="AM57" s="59"/>
      <c r="AN57" s="59"/>
      <c r="AO57" s="59"/>
      <c r="AP57" s="59"/>
      <c r="AQ57" s="59"/>
      <c r="AR57" s="59"/>
      <c r="AS57" s="59"/>
      <c r="AT57" s="59"/>
      <c r="AU57" s="91"/>
      <c r="AV57" s="92"/>
    </row>
    <row r="58" spans="3:48" s="1" customFormat="1" ht="15" customHeight="1" x14ac:dyDescent="0.2">
      <c r="C58" s="57"/>
      <c r="E58" s="2"/>
      <c r="F58" s="58"/>
      <c r="N58" s="30"/>
      <c r="Q58" s="3"/>
      <c r="Y58" s="1">
        <v>115208.74</v>
      </c>
      <c r="Z58" s="1">
        <v>143709.10999999999</v>
      </c>
      <c r="AA58" s="3">
        <f>X57+Y58+Z58</f>
        <v>260447.91999999998</v>
      </c>
      <c r="AF58" s="5"/>
      <c r="AG58" s="59"/>
      <c r="AH58" s="59"/>
      <c r="AI58" s="59"/>
      <c r="AJ58" s="59"/>
      <c r="AK58" s="59"/>
      <c r="AL58" s="59"/>
      <c r="AM58" s="59"/>
      <c r="AN58" s="59"/>
      <c r="AO58" s="59"/>
      <c r="AP58" s="59"/>
      <c r="AQ58" s="59"/>
      <c r="AR58" s="59"/>
      <c r="AS58" s="59"/>
      <c r="AT58" s="59"/>
      <c r="AU58" s="91"/>
      <c r="AV58" s="92"/>
    </row>
    <row r="59" spans="3:48" s="1" customFormat="1" ht="15" customHeight="1" x14ac:dyDescent="0.2">
      <c r="C59" s="57"/>
      <c r="E59" s="2"/>
      <c r="F59" s="58"/>
      <c r="N59" s="30"/>
      <c r="Q59" s="3"/>
      <c r="AA59" s="3">
        <f>AA58-AA57</f>
        <v>9216.2299999999814</v>
      </c>
      <c r="AF59" s="5"/>
      <c r="AG59" s="59"/>
      <c r="AH59" s="59"/>
      <c r="AI59" s="59"/>
      <c r="AJ59" s="59"/>
      <c r="AK59" s="59"/>
      <c r="AL59" s="59"/>
      <c r="AM59" s="59"/>
      <c r="AN59" s="59"/>
      <c r="AO59" s="59"/>
      <c r="AP59" s="59"/>
      <c r="AQ59" s="59"/>
      <c r="AR59" s="59"/>
      <c r="AS59" s="59"/>
      <c r="AT59" s="59"/>
      <c r="AU59" s="91"/>
      <c r="AV59" s="92"/>
    </row>
    <row r="60" spans="3:48" s="1" customFormat="1" ht="15" customHeight="1" x14ac:dyDescent="0.2">
      <c r="C60" s="57"/>
      <c r="E60" s="2"/>
      <c r="F60" s="58"/>
      <c r="N60" s="30"/>
      <c r="Q60" s="3"/>
      <c r="AF60" s="5"/>
      <c r="AG60" s="59"/>
      <c r="AH60" s="59"/>
      <c r="AI60" s="59"/>
      <c r="AJ60" s="59"/>
      <c r="AK60" s="59"/>
      <c r="AL60" s="59"/>
      <c r="AM60" s="59"/>
      <c r="AN60" s="59"/>
      <c r="AO60" s="59"/>
      <c r="AP60" s="59"/>
      <c r="AQ60" s="59"/>
      <c r="AR60" s="59"/>
      <c r="AS60" s="59"/>
      <c r="AT60" s="59"/>
      <c r="AU60" s="91"/>
      <c r="AV60" s="92"/>
    </row>
    <row r="61" spans="3:48" s="1" customFormat="1" ht="15" customHeight="1" x14ac:dyDescent="0.2">
      <c r="C61" s="57"/>
      <c r="E61" s="2"/>
      <c r="F61" s="58"/>
      <c r="N61" s="30"/>
      <c r="Q61" s="3"/>
      <c r="AF61" s="5"/>
      <c r="AG61" s="59"/>
      <c r="AH61" s="59"/>
      <c r="AI61" s="59"/>
      <c r="AJ61" s="59"/>
      <c r="AK61" s="59"/>
      <c r="AL61" s="59"/>
      <c r="AM61" s="59"/>
      <c r="AN61" s="59"/>
      <c r="AO61" s="59"/>
      <c r="AP61" s="59"/>
      <c r="AQ61" s="59"/>
      <c r="AR61" s="59"/>
      <c r="AS61" s="59"/>
      <c r="AT61" s="59"/>
      <c r="AU61" s="91"/>
      <c r="AV61" s="92"/>
    </row>
    <row r="62" spans="3:48" s="1" customFormat="1" ht="15" customHeight="1" x14ac:dyDescent="0.2">
      <c r="C62" s="57"/>
      <c r="E62" s="2"/>
      <c r="F62" s="58"/>
      <c r="N62" s="30"/>
      <c r="Q62" s="3"/>
      <c r="AF62" s="5"/>
      <c r="AG62" s="59"/>
      <c r="AH62" s="59"/>
      <c r="AI62" s="59"/>
      <c r="AJ62" s="59"/>
      <c r="AK62" s="59"/>
      <c r="AL62" s="59"/>
      <c r="AM62" s="59"/>
      <c r="AN62" s="59"/>
      <c r="AO62" s="59"/>
      <c r="AP62" s="59"/>
      <c r="AQ62" s="59"/>
      <c r="AR62" s="59"/>
      <c r="AS62" s="59"/>
      <c r="AT62" s="59"/>
      <c r="AU62" s="91"/>
      <c r="AV62" s="92"/>
    </row>
    <row r="63" spans="3:48" s="1" customFormat="1" ht="15" customHeight="1" x14ac:dyDescent="0.2">
      <c r="C63" s="57"/>
      <c r="E63" s="2"/>
      <c r="F63" s="58"/>
      <c r="N63" s="30"/>
      <c r="Q63" s="3"/>
      <c r="AF63" s="5"/>
      <c r="AG63" s="59"/>
      <c r="AH63" s="59"/>
      <c r="AI63" s="59"/>
      <c r="AJ63" s="59"/>
      <c r="AK63" s="59"/>
      <c r="AL63" s="59"/>
      <c r="AM63" s="59"/>
      <c r="AN63" s="59"/>
      <c r="AO63" s="59"/>
      <c r="AP63" s="59"/>
      <c r="AQ63" s="59"/>
      <c r="AR63" s="59"/>
      <c r="AS63" s="59"/>
      <c r="AT63" s="59"/>
      <c r="AU63" s="91"/>
      <c r="AV63" s="92"/>
    </row>
    <row r="64" spans="3:48" s="1" customFormat="1" ht="15" customHeight="1" x14ac:dyDescent="0.2">
      <c r="C64" s="57"/>
      <c r="E64" s="2"/>
      <c r="F64" s="58"/>
      <c r="N64" s="30"/>
      <c r="Q64" s="3"/>
      <c r="AF64" s="5"/>
      <c r="AG64" s="59"/>
      <c r="AH64" s="59"/>
      <c r="AI64" s="59"/>
      <c r="AJ64" s="59"/>
      <c r="AK64" s="59"/>
      <c r="AL64" s="59"/>
      <c r="AM64" s="59"/>
      <c r="AN64" s="59"/>
      <c r="AO64" s="59"/>
      <c r="AP64" s="59"/>
      <c r="AQ64" s="59"/>
      <c r="AR64" s="59"/>
      <c r="AS64" s="59"/>
      <c r="AT64" s="59"/>
      <c r="AU64" s="91"/>
      <c r="AV64" s="92"/>
    </row>
    <row r="65" spans="3:48" s="1" customFormat="1" ht="15" customHeight="1" x14ac:dyDescent="0.2">
      <c r="C65" s="57"/>
      <c r="E65" s="2"/>
      <c r="F65" s="58"/>
      <c r="N65" s="30"/>
      <c r="Q65" s="3"/>
      <c r="AF65" s="5"/>
      <c r="AG65" s="59"/>
      <c r="AH65" s="59"/>
      <c r="AI65" s="59"/>
      <c r="AJ65" s="59"/>
      <c r="AK65" s="59"/>
      <c r="AL65" s="59"/>
      <c r="AM65" s="59"/>
      <c r="AN65" s="59"/>
      <c r="AO65" s="59"/>
      <c r="AP65" s="59"/>
      <c r="AQ65" s="59"/>
      <c r="AR65" s="59"/>
      <c r="AS65" s="59"/>
      <c r="AT65" s="59"/>
      <c r="AU65" s="91"/>
      <c r="AV65" s="92"/>
    </row>
    <row r="66" spans="3:48" s="1" customFormat="1" ht="15" customHeight="1" x14ac:dyDescent="0.2">
      <c r="C66" s="57"/>
      <c r="E66" s="2"/>
      <c r="F66" s="58"/>
      <c r="N66" s="30"/>
      <c r="Q66" s="3"/>
      <c r="AF66" s="5"/>
      <c r="AG66" s="59"/>
      <c r="AH66" s="59"/>
      <c r="AI66" s="59"/>
      <c r="AJ66" s="59"/>
      <c r="AK66" s="59"/>
      <c r="AL66" s="59"/>
      <c r="AM66" s="59"/>
      <c r="AN66" s="59"/>
      <c r="AO66" s="59"/>
      <c r="AP66" s="59"/>
      <c r="AQ66" s="59"/>
      <c r="AR66" s="59"/>
      <c r="AS66" s="59"/>
      <c r="AT66" s="59"/>
      <c r="AU66" s="91"/>
      <c r="AV66" s="92"/>
    </row>
    <row r="67" spans="3:48" s="1" customFormat="1" ht="15" customHeight="1" x14ac:dyDescent="0.2">
      <c r="C67" s="57"/>
      <c r="E67" s="2"/>
      <c r="F67" s="58"/>
      <c r="N67" s="30"/>
      <c r="Q67" s="3"/>
      <c r="AF67" s="5"/>
      <c r="AG67" s="59"/>
      <c r="AH67" s="59"/>
      <c r="AI67" s="59"/>
      <c r="AJ67" s="59"/>
      <c r="AK67" s="59"/>
      <c r="AL67" s="59"/>
      <c r="AM67" s="59"/>
      <c r="AN67" s="59"/>
      <c r="AO67" s="59"/>
      <c r="AP67" s="59"/>
      <c r="AQ67" s="59"/>
      <c r="AR67" s="59"/>
      <c r="AS67" s="59"/>
      <c r="AT67" s="59"/>
      <c r="AU67" s="91"/>
      <c r="AV67" s="92"/>
    </row>
    <row r="68" spans="3:48" s="1" customFormat="1" ht="15" customHeight="1" x14ac:dyDescent="0.2">
      <c r="C68" s="57"/>
      <c r="E68" s="2"/>
      <c r="F68" s="58"/>
      <c r="N68" s="30"/>
      <c r="Q68" s="3"/>
      <c r="AF68" s="5"/>
      <c r="AG68" s="59"/>
      <c r="AH68" s="59"/>
      <c r="AI68" s="59"/>
      <c r="AJ68" s="59"/>
      <c r="AK68" s="59"/>
      <c r="AL68" s="59"/>
      <c r="AM68" s="59"/>
      <c r="AN68" s="59"/>
      <c r="AO68" s="59"/>
      <c r="AP68" s="59"/>
      <c r="AQ68" s="59"/>
      <c r="AR68" s="59"/>
      <c r="AS68" s="59"/>
      <c r="AT68" s="59"/>
      <c r="AU68" s="91"/>
      <c r="AV68" s="92"/>
    </row>
    <row r="69" spans="3:48" s="1" customFormat="1" ht="15" customHeight="1" x14ac:dyDescent="0.2">
      <c r="C69" s="57"/>
      <c r="E69" s="2"/>
      <c r="F69" s="58"/>
      <c r="N69" s="30"/>
      <c r="Q69" s="3"/>
      <c r="AF69" s="5"/>
      <c r="AG69" s="59"/>
      <c r="AH69" s="59"/>
      <c r="AI69" s="59"/>
      <c r="AJ69" s="59"/>
      <c r="AK69" s="59"/>
      <c r="AL69" s="59"/>
      <c r="AM69" s="59"/>
      <c r="AN69" s="59"/>
      <c r="AO69" s="59"/>
      <c r="AP69" s="59"/>
      <c r="AQ69" s="59"/>
      <c r="AR69" s="59"/>
      <c r="AS69" s="59"/>
      <c r="AT69" s="59"/>
      <c r="AU69" s="91"/>
      <c r="AV69" s="92"/>
    </row>
    <row r="70" spans="3:48" s="1" customFormat="1" ht="15" customHeight="1" x14ac:dyDescent="0.2">
      <c r="C70" s="57"/>
      <c r="E70" s="2"/>
      <c r="F70" s="58"/>
      <c r="N70" s="30"/>
      <c r="Q70" s="3"/>
      <c r="AF70" s="5"/>
      <c r="AG70" s="59"/>
      <c r="AH70" s="59"/>
      <c r="AI70" s="59"/>
      <c r="AJ70" s="59"/>
      <c r="AK70" s="59"/>
      <c r="AL70" s="59"/>
      <c r="AM70" s="59"/>
      <c r="AN70" s="59"/>
      <c r="AO70" s="59"/>
      <c r="AP70" s="59"/>
      <c r="AQ70" s="59"/>
      <c r="AR70" s="59"/>
      <c r="AS70" s="59"/>
      <c r="AT70" s="59"/>
      <c r="AU70" s="91"/>
      <c r="AV70" s="92"/>
    </row>
    <row r="71" spans="3:48" s="1" customFormat="1" ht="15" customHeight="1" x14ac:dyDescent="0.2">
      <c r="C71" s="57"/>
      <c r="E71" s="2"/>
      <c r="F71" s="58"/>
      <c r="N71" s="30"/>
      <c r="Q71" s="3"/>
      <c r="AF71" s="5"/>
      <c r="AG71" s="59"/>
      <c r="AH71" s="59"/>
      <c r="AI71" s="59"/>
      <c r="AJ71" s="59"/>
      <c r="AK71" s="59"/>
      <c r="AL71" s="59"/>
      <c r="AM71" s="59"/>
      <c r="AN71" s="59"/>
      <c r="AO71" s="59"/>
      <c r="AP71" s="59"/>
      <c r="AQ71" s="59"/>
      <c r="AR71" s="59"/>
      <c r="AS71" s="59"/>
      <c r="AT71" s="59"/>
      <c r="AU71" s="91"/>
      <c r="AV71" s="92"/>
    </row>
    <row r="72" spans="3:48" s="1" customFormat="1" ht="15" customHeight="1" x14ac:dyDescent="0.2">
      <c r="C72" s="57"/>
      <c r="E72" s="2"/>
      <c r="F72" s="58"/>
      <c r="N72" s="30"/>
      <c r="Q72" s="3"/>
      <c r="AF72" s="5"/>
      <c r="AG72" s="59"/>
      <c r="AH72" s="59"/>
      <c r="AI72" s="59"/>
      <c r="AJ72" s="59"/>
      <c r="AK72" s="59"/>
      <c r="AL72" s="59"/>
      <c r="AM72" s="59"/>
      <c r="AN72" s="59"/>
      <c r="AO72" s="59"/>
      <c r="AP72" s="59"/>
      <c r="AQ72" s="59"/>
      <c r="AR72" s="59"/>
      <c r="AS72" s="59"/>
      <c r="AT72" s="59"/>
      <c r="AU72" s="91"/>
      <c r="AV72" s="92"/>
    </row>
    <row r="73" spans="3:48" s="1" customFormat="1" ht="15" customHeight="1" x14ac:dyDescent="0.2">
      <c r="C73" s="57"/>
      <c r="E73" s="2"/>
      <c r="F73" s="58"/>
      <c r="N73" s="30"/>
      <c r="Q73" s="3"/>
      <c r="AF73" s="5"/>
      <c r="AG73" s="59"/>
      <c r="AH73" s="59"/>
      <c r="AI73" s="59"/>
      <c r="AJ73" s="59"/>
      <c r="AK73" s="59"/>
      <c r="AL73" s="59"/>
      <c r="AM73" s="59"/>
      <c r="AN73" s="59"/>
      <c r="AO73" s="59"/>
      <c r="AP73" s="59"/>
      <c r="AQ73" s="59"/>
      <c r="AR73" s="59"/>
      <c r="AS73" s="59"/>
      <c r="AT73" s="59"/>
      <c r="AU73" s="91"/>
      <c r="AV73" s="92"/>
    </row>
    <row r="74" spans="3:48" s="1" customFormat="1" ht="15" customHeight="1" x14ac:dyDescent="0.2">
      <c r="C74" s="57"/>
      <c r="E74" s="2"/>
      <c r="F74" s="58"/>
      <c r="N74" s="30"/>
      <c r="Q74" s="3"/>
      <c r="AF74" s="5"/>
      <c r="AG74" s="59"/>
      <c r="AH74" s="59"/>
      <c r="AI74" s="59"/>
      <c r="AJ74" s="59"/>
      <c r="AK74" s="59"/>
      <c r="AL74" s="59"/>
      <c r="AM74" s="59"/>
      <c r="AN74" s="59"/>
      <c r="AO74" s="59"/>
      <c r="AP74" s="59"/>
      <c r="AQ74" s="59"/>
      <c r="AR74" s="59"/>
      <c r="AS74" s="59"/>
      <c r="AT74" s="59"/>
      <c r="AU74" s="91"/>
      <c r="AV74" s="92"/>
    </row>
    <row r="75" spans="3:48" s="1" customFormat="1" ht="15" customHeight="1" x14ac:dyDescent="0.2">
      <c r="C75" s="57"/>
      <c r="E75" s="2"/>
      <c r="F75" s="58"/>
      <c r="N75" s="30"/>
      <c r="Q75" s="3"/>
      <c r="AF75" s="5"/>
      <c r="AG75" s="59"/>
      <c r="AH75" s="59"/>
      <c r="AI75" s="59"/>
      <c r="AJ75" s="59"/>
      <c r="AK75" s="59"/>
      <c r="AL75" s="59"/>
      <c r="AM75" s="59"/>
      <c r="AN75" s="59"/>
      <c r="AO75" s="59"/>
      <c r="AP75" s="59"/>
      <c r="AQ75" s="59"/>
      <c r="AR75" s="59"/>
      <c r="AS75" s="59"/>
      <c r="AT75" s="59"/>
      <c r="AU75" s="91"/>
      <c r="AV75" s="92"/>
    </row>
    <row r="76" spans="3:48" s="1" customFormat="1" ht="15" customHeight="1" x14ac:dyDescent="0.2">
      <c r="C76" s="57"/>
      <c r="E76" s="2"/>
      <c r="F76" s="58"/>
      <c r="N76" s="30"/>
      <c r="Q76" s="3"/>
      <c r="AF76" s="5"/>
      <c r="AG76" s="59"/>
      <c r="AH76" s="59"/>
      <c r="AI76" s="59"/>
      <c r="AJ76" s="59"/>
      <c r="AK76" s="59"/>
      <c r="AL76" s="59"/>
      <c r="AM76" s="59"/>
      <c r="AN76" s="59"/>
      <c r="AO76" s="59"/>
      <c r="AP76" s="59"/>
      <c r="AQ76" s="59"/>
      <c r="AR76" s="59"/>
      <c r="AS76" s="59"/>
      <c r="AT76" s="59"/>
      <c r="AU76" s="91"/>
      <c r="AV76" s="92"/>
    </row>
    <row r="77" spans="3:48" s="1" customFormat="1" ht="15" customHeight="1" x14ac:dyDescent="0.2">
      <c r="C77" s="57"/>
      <c r="E77" s="2"/>
      <c r="F77" s="58"/>
      <c r="N77" s="30"/>
      <c r="Q77" s="3"/>
      <c r="AF77" s="5"/>
      <c r="AG77" s="59"/>
      <c r="AH77" s="59"/>
      <c r="AI77" s="59"/>
      <c r="AJ77" s="59"/>
      <c r="AK77" s="59"/>
      <c r="AL77" s="59"/>
      <c r="AM77" s="59"/>
      <c r="AN77" s="59"/>
      <c r="AO77" s="59"/>
      <c r="AP77" s="59"/>
      <c r="AQ77" s="59"/>
      <c r="AR77" s="59"/>
      <c r="AS77" s="59"/>
      <c r="AT77" s="59"/>
      <c r="AU77" s="91"/>
      <c r="AV77" s="92"/>
    </row>
    <row r="78" spans="3:48" s="1" customFormat="1" ht="15" customHeight="1" x14ac:dyDescent="0.2">
      <c r="C78" s="57"/>
      <c r="E78" s="2"/>
      <c r="F78" s="58"/>
      <c r="N78" s="30"/>
      <c r="Q78" s="3"/>
      <c r="AF78" s="5"/>
      <c r="AG78" s="59"/>
      <c r="AH78" s="59"/>
      <c r="AI78" s="59"/>
      <c r="AJ78" s="59"/>
      <c r="AK78" s="59"/>
      <c r="AL78" s="59"/>
      <c r="AM78" s="59"/>
      <c r="AN78" s="59"/>
      <c r="AO78" s="59"/>
      <c r="AP78" s="59"/>
      <c r="AQ78" s="59"/>
      <c r="AR78" s="59"/>
      <c r="AS78" s="59"/>
      <c r="AT78" s="59"/>
      <c r="AU78" s="91"/>
      <c r="AV78" s="92"/>
    </row>
    <row r="79" spans="3:48" s="1" customFormat="1" ht="15" customHeight="1" x14ac:dyDescent="0.2">
      <c r="C79" s="57"/>
      <c r="E79" s="2"/>
      <c r="F79" s="58"/>
      <c r="N79" s="30"/>
      <c r="Q79" s="3"/>
      <c r="AF79" s="5"/>
      <c r="AG79" s="59"/>
      <c r="AH79" s="59"/>
      <c r="AI79" s="59"/>
      <c r="AJ79" s="59"/>
      <c r="AK79" s="59"/>
      <c r="AL79" s="59"/>
      <c r="AM79" s="59"/>
      <c r="AN79" s="59"/>
      <c r="AO79" s="59"/>
      <c r="AP79" s="59"/>
      <c r="AQ79" s="59"/>
      <c r="AR79" s="59"/>
      <c r="AS79" s="59"/>
      <c r="AT79" s="59"/>
      <c r="AU79" s="91"/>
      <c r="AV79" s="92"/>
    </row>
    <row r="80" spans="3:48" s="1" customFormat="1" ht="15" customHeight="1" x14ac:dyDescent="0.2">
      <c r="C80" s="57"/>
      <c r="E80" s="2"/>
      <c r="F80" s="58"/>
      <c r="N80" s="30"/>
      <c r="Q80" s="3"/>
      <c r="AF80" s="5"/>
      <c r="AG80" s="59"/>
      <c r="AH80" s="59"/>
      <c r="AI80" s="59"/>
      <c r="AJ80" s="59"/>
      <c r="AK80" s="59"/>
      <c r="AL80" s="59"/>
      <c r="AM80" s="59"/>
      <c r="AN80" s="59"/>
      <c r="AO80" s="59"/>
      <c r="AP80" s="59"/>
      <c r="AQ80" s="59"/>
      <c r="AR80" s="59"/>
      <c r="AS80" s="59"/>
      <c r="AT80" s="59"/>
      <c r="AU80" s="91"/>
      <c r="AV80" s="92"/>
    </row>
    <row r="81" spans="3:48" s="1" customFormat="1" ht="15" customHeight="1" x14ac:dyDescent="0.2">
      <c r="C81" s="57"/>
      <c r="E81" s="2"/>
      <c r="F81" s="58"/>
      <c r="N81" s="30"/>
      <c r="Q81" s="3"/>
      <c r="AF81" s="5"/>
      <c r="AG81" s="59"/>
      <c r="AH81" s="59"/>
      <c r="AI81" s="59"/>
      <c r="AJ81" s="59"/>
      <c r="AK81" s="59"/>
      <c r="AL81" s="59"/>
      <c r="AM81" s="59"/>
      <c r="AN81" s="59"/>
      <c r="AO81" s="59"/>
      <c r="AP81" s="59"/>
      <c r="AQ81" s="59"/>
      <c r="AR81" s="59"/>
      <c r="AS81" s="59"/>
      <c r="AT81" s="59"/>
      <c r="AU81" s="91"/>
      <c r="AV81" s="92"/>
    </row>
    <row r="82" spans="3:48" s="1" customFormat="1" ht="15" customHeight="1" x14ac:dyDescent="0.2">
      <c r="C82" s="57"/>
      <c r="E82" s="2"/>
      <c r="F82" s="58"/>
      <c r="N82" s="30"/>
      <c r="Q82" s="3"/>
      <c r="AF82" s="5"/>
      <c r="AG82" s="59"/>
      <c r="AH82" s="59"/>
      <c r="AI82" s="59"/>
      <c r="AJ82" s="59"/>
      <c r="AK82" s="59"/>
      <c r="AL82" s="59"/>
      <c r="AM82" s="59"/>
      <c r="AN82" s="59"/>
      <c r="AO82" s="59"/>
      <c r="AP82" s="59"/>
      <c r="AQ82" s="59"/>
      <c r="AR82" s="59"/>
      <c r="AS82" s="59"/>
      <c r="AT82" s="59"/>
      <c r="AU82" s="91"/>
      <c r="AV82" s="92"/>
    </row>
    <row r="83" spans="3:48" s="1" customFormat="1" ht="15" customHeight="1" x14ac:dyDescent="0.2">
      <c r="C83" s="57"/>
      <c r="E83" s="2"/>
      <c r="F83" s="58"/>
      <c r="N83" s="30"/>
      <c r="Q83" s="3"/>
      <c r="AF83" s="5"/>
      <c r="AG83" s="59"/>
      <c r="AH83" s="59"/>
      <c r="AI83" s="59"/>
      <c r="AJ83" s="59"/>
      <c r="AK83" s="59"/>
      <c r="AL83" s="59"/>
      <c r="AM83" s="59"/>
      <c r="AN83" s="59"/>
      <c r="AO83" s="59"/>
      <c r="AP83" s="59"/>
      <c r="AQ83" s="59"/>
      <c r="AR83" s="59"/>
      <c r="AS83" s="59"/>
      <c r="AT83" s="59"/>
      <c r="AU83" s="91"/>
      <c r="AV83" s="92"/>
    </row>
    <row r="84" spans="3:48" s="1" customFormat="1" ht="15" customHeight="1" x14ac:dyDescent="0.2">
      <c r="C84" s="57"/>
      <c r="E84" s="2"/>
      <c r="F84" s="58"/>
      <c r="N84" s="30"/>
      <c r="Q84" s="3"/>
      <c r="AF84" s="5"/>
      <c r="AG84" s="59"/>
      <c r="AH84" s="59"/>
      <c r="AI84" s="59"/>
      <c r="AJ84" s="59"/>
      <c r="AK84" s="59"/>
      <c r="AL84" s="59"/>
      <c r="AM84" s="59"/>
      <c r="AN84" s="59"/>
      <c r="AO84" s="59"/>
      <c r="AP84" s="59"/>
      <c r="AQ84" s="59"/>
      <c r="AR84" s="59"/>
      <c r="AS84" s="59"/>
      <c r="AT84" s="59"/>
      <c r="AU84" s="91"/>
      <c r="AV84" s="92"/>
    </row>
    <row r="85" spans="3:48" s="1" customFormat="1" ht="15" customHeight="1" x14ac:dyDescent="0.2">
      <c r="C85" s="57"/>
      <c r="E85" s="2"/>
      <c r="F85" s="58"/>
      <c r="N85" s="30"/>
      <c r="Q85" s="3"/>
      <c r="AF85" s="5"/>
      <c r="AG85" s="59"/>
      <c r="AH85" s="59"/>
      <c r="AI85" s="59"/>
      <c r="AJ85" s="59"/>
      <c r="AK85" s="59"/>
      <c r="AL85" s="59"/>
      <c r="AM85" s="59"/>
      <c r="AN85" s="59"/>
      <c r="AO85" s="59"/>
      <c r="AP85" s="59"/>
      <c r="AQ85" s="59"/>
      <c r="AR85" s="59"/>
      <c r="AS85" s="59"/>
      <c r="AT85" s="59"/>
      <c r="AU85" s="91"/>
      <c r="AV85" s="92"/>
    </row>
    <row r="86" spans="3:48" s="1" customFormat="1" ht="15" customHeight="1" x14ac:dyDescent="0.2">
      <c r="C86" s="57"/>
      <c r="E86" s="2"/>
      <c r="F86" s="58"/>
      <c r="N86" s="30"/>
      <c r="Q86" s="3"/>
      <c r="AF86" s="5"/>
      <c r="AG86" s="59"/>
      <c r="AH86" s="59"/>
      <c r="AI86" s="59"/>
      <c r="AJ86" s="59"/>
      <c r="AK86" s="59"/>
      <c r="AL86" s="59"/>
      <c r="AM86" s="59"/>
      <c r="AN86" s="59"/>
      <c r="AO86" s="59"/>
      <c r="AP86" s="59"/>
      <c r="AQ86" s="59"/>
      <c r="AR86" s="59"/>
      <c r="AS86" s="59"/>
      <c r="AT86" s="59"/>
      <c r="AU86" s="91"/>
      <c r="AV86" s="92"/>
    </row>
    <row r="87" spans="3:48" s="1" customFormat="1" ht="15" customHeight="1" x14ac:dyDescent="0.2">
      <c r="C87" s="57"/>
      <c r="E87" s="2"/>
      <c r="F87" s="58"/>
      <c r="N87" s="30"/>
      <c r="Q87" s="3"/>
      <c r="AF87" s="5"/>
      <c r="AG87" s="59"/>
      <c r="AH87" s="59"/>
      <c r="AI87" s="59"/>
      <c r="AJ87" s="59"/>
      <c r="AK87" s="59"/>
      <c r="AL87" s="59"/>
      <c r="AM87" s="59"/>
      <c r="AN87" s="59"/>
      <c r="AO87" s="59"/>
      <c r="AP87" s="59"/>
      <c r="AQ87" s="59"/>
      <c r="AR87" s="59"/>
      <c r="AS87" s="59"/>
      <c r="AT87" s="59"/>
      <c r="AU87" s="91"/>
      <c r="AV87" s="92"/>
    </row>
    <row r="88" spans="3:48" s="1" customFormat="1" ht="15" customHeight="1" x14ac:dyDescent="0.2">
      <c r="C88" s="57"/>
      <c r="E88" s="2"/>
      <c r="F88" s="58"/>
      <c r="N88" s="30"/>
      <c r="Q88" s="3"/>
      <c r="AF88" s="5"/>
      <c r="AG88" s="59"/>
      <c r="AH88" s="59"/>
      <c r="AI88" s="59"/>
      <c r="AJ88" s="59"/>
      <c r="AK88" s="59"/>
      <c r="AL88" s="59"/>
      <c r="AM88" s="59"/>
      <c r="AN88" s="59"/>
      <c r="AO88" s="59"/>
      <c r="AP88" s="59"/>
      <c r="AQ88" s="59"/>
      <c r="AR88" s="59"/>
      <c r="AS88" s="59"/>
      <c r="AT88" s="59"/>
      <c r="AU88" s="91"/>
      <c r="AV88" s="92"/>
    </row>
    <row r="89" spans="3:48" s="1" customFormat="1" ht="15" customHeight="1" x14ac:dyDescent="0.2">
      <c r="C89" s="57"/>
      <c r="E89" s="2"/>
      <c r="F89" s="58"/>
      <c r="N89" s="30"/>
      <c r="Q89" s="3"/>
      <c r="AF89" s="5"/>
      <c r="AG89" s="59"/>
      <c r="AH89" s="59"/>
      <c r="AI89" s="59"/>
      <c r="AJ89" s="59"/>
      <c r="AK89" s="59"/>
      <c r="AL89" s="59"/>
      <c r="AM89" s="59"/>
      <c r="AN89" s="59"/>
      <c r="AO89" s="59"/>
      <c r="AP89" s="59"/>
      <c r="AQ89" s="59"/>
      <c r="AR89" s="59"/>
      <c r="AS89" s="59"/>
      <c r="AT89" s="59"/>
      <c r="AU89" s="91"/>
      <c r="AV89" s="92"/>
    </row>
    <row r="90" spans="3:48" s="1" customFormat="1" ht="15" customHeight="1" x14ac:dyDescent="0.2">
      <c r="C90" s="57"/>
      <c r="E90" s="2"/>
      <c r="F90" s="58"/>
      <c r="N90" s="30"/>
      <c r="Q90" s="3"/>
      <c r="AF90" s="5"/>
      <c r="AG90" s="59"/>
      <c r="AH90" s="59"/>
      <c r="AI90" s="59"/>
      <c r="AJ90" s="59"/>
      <c r="AK90" s="59"/>
      <c r="AL90" s="59"/>
      <c r="AM90" s="59"/>
      <c r="AN90" s="59"/>
      <c r="AO90" s="59"/>
      <c r="AP90" s="59"/>
      <c r="AQ90" s="59"/>
      <c r="AR90" s="59"/>
      <c r="AS90" s="59"/>
      <c r="AT90" s="59"/>
      <c r="AU90" s="91"/>
      <c r="AV90" s="92"/>
    </row>
    <row r="91" spans="3:48" s="1" customFormat="1" ht="15" customHeight="1" x14ac:dyDescent="0.2">
      <c r="C91" s="57"/>
      <c r="E91" s="2"/>
      <c r="F91" s="58"/>
      <c r="N91" s="30"/>
      <c r="Q91" s="3"/>
      <c r="AF91" s="5"/>
      <c r="AG91" s="59"/>
      <c r="AH91" s="59"/>
      <c r="AI91" s="59"/>
      <c r="AJ91" s="59"/>
      <c r="AK91" s="59"/>
      <c r="AL91" s="59"/>
      <c r="AM91" s="59"/>
      <c r="AN91" s="59"/>
      <c r="AO91" s="59"/>
      <c r="AP91" s="59"/>
      <c r="AQ91" s="59"/>
      <c r="AR91" s="59"/>
      <c r="AS91" s="59"/>
      <c r="AT91" s="59"/>
      <c r="AU91" s="91"/>
      <c r="AV91" s="92"/>
    </row>
    <row r="92" spans="3:48" s="1" customFormat="1" ht="15" customHeight="1" x14ac:dyDescent="0.2">
      <c r="C92" s="57"/>
      <c r="E92" s="2"/>
      <c r="F92" s="58"/>
      <c r="N92" s="30"/>
      <c r="Q92" s="3"/>
      <c r="AF92" s="5"/>
      <c r="AG92" s="59"/>
      <c r="AH92" s="59"/>
      <c r="AI92" s="59"/>
      <c r="AJ92" s="59"/>
      <c r="AK92" s="59"/>
      <c r="AL92" s="59"/>
      <c r="AM92" s="59"/>
      <c r="AN92" s="59"/>
      <c r="AO92" s="59"/>
      <c r="AP92" s="59"/>
      <c r="AQ92" s="59"/>
      <c r="AR92" s="59"/>
      <c r="AS92" s="59"/>
      <c r="AT92" s="59"/>
      <c r="AU92" s="91"/>
      <c r="AV92" s="92"/>
    </row>
    <row r="93" spans="3:48" s="1" customFormat="1" ht="15" customHeight="1" x14ac:dyDescent="0.2">
      <c r="C93" s="57"/>
      <c r="E93" s="2"/>
      <c r="F93" s="58"/>
      <c r="N93" s="30"/>
      <c r="Q93" s="3"/>
      <c r="AF93" s="5"/>
      <c r="AG93" s="59"/>
      <c r="AH93" s="59"/>
      <c r="AI93" s="59"/>
      <c r="AJ93" s="59"/>
      <c r="AK93" s="59"/>
      <c r="AL93" s="59"/>
      <c r="AM93" s="59"/>
      <c r="AN93" s="59"/>
      <c r="AO93" s="59"/>
      <c r="AP93" s="59"/>
      <c r="AQ93" s="59"/>
      <c r="AR93" s="59"/>
      <c r="AS93" s="59"/>
      <c r="AT93" s="59"/>
      <c r="AU93" s="91"/>
      <c r="AV93" s="92"/>
    </row>
    <row r="94" spans="3:48" s="1" customFormat="1" ht="15" customHeight="1" x14ac:dyDescent="0.2">
      <c r="C94" s="57"/>
      <c r="E94" s="2"/>
      <c r="F94" s="58"/>
      <c r="N94" s="30"/>
      <c r="Q94" s="3"/>
      <c r="AF94" s="5"/>
      <c r="AG94" s="59"/>
      <c r="AH94" s="59"/>
      <c r="AI94" s="59"/>
      <c r="AJ94" s="59"/>
      <c r="AK94" s="59"/>
      <c r="AL94" s="59"/>
      <c r="AM94" s="59"/>
      <c r="AN94" s="59"/>
      <c r="AO94" s="59"/>
      <c r="AP94" s="59"/>
      <c r="AQ94" s="59"/>
      <c r="AR94" s="59"/>
      <c r="AS94" s="59"/>
      <c r="AT94" s="59"/>
      <c r="AU94" s="91"/>
      <c r="AV94" s="92"/>
    </row>
    <row r="95" spans="3:48" s="1" customFormat="1" ht="15" customHeight="1" x14ac:dyDescent="0.2">
      <c r="C95" s="57"/>
      <c r="E95" s="2"/>
      <c r="F95" s="58"/>
      <c r="N95" s="30"/>
      <c r="Q95" s="3"/>
      <c r="AF95" s="5"/>
      <c r="AG95" s="59"/>
      <c r="AH95" s="59"/>
      <c r="AI95" s="59"/>
      <c r="AJ95" s="59"/>
      <c r="AK95" s="59"/>
      <c r="AL95" s="59"/>
      <c r="AM95" s="59"/>
      <c r="AN95" s="59"/>
      <c r="AO95" s="59"/>
      <c r="AP95" s="59"/>
      <c r="AQ95" s="59"/>
      <c r="AR95" s="59"/>
      <c r="AS95" s="59"/>
      <c r="AT95" s="59"/>
      <c r="AU95" s="91"/>
      <c r="AV95" s="92"/>
    </row>
    <row r="96" spans="3:48" s="1" customFormat="1" ht="15" customHeight="1" x14ac:dyDescent="0.2">
      <c r="C96" s="57"/>
      <c r="E96" s="2"/>
      <c r="F96" s="58"/>
      <c r="N96" s="30"/>
      <c r="Q96" s="3"/>
      <c r="AF96" s="5"/>
      <c r="AG96" s="59"/>
      <c r="AH96" s="59"/>
      <c r="AI96" s="59"/>
      <c r="AJ96" s="59"/>
      <c r="AK96" s="59"/>
      <c r="AL96" s="59"/>
      <c r="AM96" s="59"/>
      <c r="AN96" s="59"/>
      <c r="AO96" s="59"/>
      <c r="AP96" s="59"/>
      <c r="AQ96" s="59"/>
      <c r="AR96" s="59"/>
      <c r="AS96" s="59"/>
      <c r="AT96" s="59"/>
      <c r="AU96" s="91"/>
      <c r="AV96" s="92"/>
    </row>
    <row r="97" spans="3:48" s="1" customFormat="1" ht="15" customHeight="1" x14ac:dyDescent="0.2">
      <c r="C97" s="57"/>
      <c r="E97" s="2"/>
      <c r="F97" s="58"/>
      <c r="N97" s="30"/>
      <c r="Q97" s="3"/>
      <c r="AF97" s="5"/>
      <c r="AG97" s="59"/>
      <c r="AH97" s="59"/>
      <c r="AI97" s="59"/>
      <c r="AJ97" s="59"/>
      <c r="AK97" s="59"/>
      <c r="AL97" s="59"/>
      <c r="AM97" s="59"/>
      <c r="AN97" s="59"/>
      <c r="AO97" s="59"/>
      <c r="AP97" s="59"/>
      <c r="AQ97" s="59"/>
      <c r="AR97" s="59"/>
      <c r="AS97" s="59"/>
      <c r="AT97" s="59"/>
      <c r="AU97" s="91"/>
      <c r="AV97" s="92"/>
    </row>
    <row r="98" spans="3:48" s="1" customFormat="1" ht="15" customHeight="1" x14ac:dyDescent="0.2">
      <c r="C98" s="57"/>
      <c r="E98" s="2"/>
      <c r="F98" s="58"/>
      <c r="N98" s="30"/>
      <c r="Q98" s="3"/>
      <c r="AF98" s="5"/>
      <c r="AG98" s="59"/>
      <c r="AH98" s="59"/>
      <c r="AI98" s="59"/>
      <c r="AJ98" s="59"/>
      <c r="AK98" s="59"/>
      <c r="AL98" s="59"/>
      <c r="AM98" s="59"/>
      <c r="AN98" s="59"/>
      <c r="AO98" s="59"/>
      <c r="AP98" s="59"/>
      <c r="AQ98" s="59"/>
      <c r="AR98" s="59"/>
      <c r="AS98" s="59"/>
      <c r="AT98" s="59"/>
      <c r="AU98" s="91"/>
      <c r="AV98" s="92"/>
    </row>
    <row r="99" spans="3:48" s="1" customFormat="1" ht="15" customHeight="1" x14ac:dyDescent="0.2">
      <c r="C99" s="57"/>
      <c r="E99" s="2"/>
      <c r="F99" s="58"/>
      <c r="N99" s="30"/>
      <c r="Q99" s="3"/>
      <c r="AF99" s="5"/>
      <c r="AG99" s="59"/>
      <c r="AH99" s="59"/>
      <c r="AI99" s="59"/>
      <c r="AJ99" s="59"/>
      <c r="AK99" s="59"/>
      <c r="AL99" s="59"/>
      <c r="AM99" s="59"/>
      <c r="AN99" s="59"/>
      <c r="AO99" s="59"/>
      <c r="AP99" s="59"/>
      <c r="AQ99" s="59"/>
      <c r="AR99" s="59"/>
      <c r="AS99" s="59"/>
      <c r="AT99" s="59"/>
      <c r="AU99" s="91"/>
      <c r="AV99" s="92"/>
    </row>
    <row r="100" spans="3:48" s="1" customFormat="1" ht="15" customHeight="1" x14ac:dyDescent="0.2">
      <c r="C100" s="57"/>
      <c r="E100" s="2"/>
      <c r="F100" s="58"/>
      <c r="N100" s="30"/>
      <c r="Q100" s="3"/>
      <c r="AF100" s="5"/>
      <c r="AG100" s="59"/>
      <c r="AH100" s="59"/>
      <c r="AI100" s="59"/>
      <c r="AJ100" s="59"/>
      <c r="AK100" s="59"/>
      <c r="AL100" s="59"/>
      <c r="AM100" s="59"/>
      <c r="AN100" s="59"/>
      <c r="AO100" s="59"/>
      <c r="AP100" s="59"/>
      <c r="AQ100" s="59"/>
      <c r="AR100" s="59"/>
      <c r="AS100" s="59"/>
      <c r="AT100" s="59"/>
      <c r="AU100" s="91"/>
      <c r="AV100" s="92"/>
    </row>
    <row r="101" spans="3:48" s="1" customFormat="1" ht="15" customHeight="1" x14ac:dyDescent="0.2">
      <c r="C101" s="57"/>
      <c r="E101" s="2"/>
      <c r="F101" s="58"/>
      <c r="N101" s="30"/>
      <c r="Q101" s="3"/>
      <c r="AF101" s="5"/>
      <c r="AG101" s="59"/>
      <c r="AH101" s="59"/>
      <c r="AI101" s="59"/>
      <c r="AJ101" s="59"/>
      <c r="AK101" s="59"/>
      <c r="AL101" s="59"/>
      <c r="AM101" s="59"/>
      <c r="AN101" s="59"/>
      <c r="AO101" s="59"/>
      <c r="AP101" s="59"/>
      <c r="AQ101" s="59"/>
      <c r="AR101" s="59"/>
      <c r="AS101" s="59"/>
      <c r="AT101" s="59"/>
      <c r="AU101" s="91"/>
      <c r="AV101" s="92"/>
    </row>
    <row r="102" spans="3:48" s="1" customFormat="1" ht="15" customHeight="1" x14ac:dyDescent="0.2">
      <c r="C102" s="57"/>
      <c r="E102" s="2"/>
      <c r="F102" s="58"/>
      <c r="N102" s="30"/>
      <c r="Q102" s="3"/>
      <c r="AF102" s="5"/>
      <c r="AG102" s="59"/>
      <c r="AH102" s="59"/>
      <c r="AI102" s="59"/>
      <c r="AJ102" s="59"/>
      <c r="AK102" s="59"/>
      <c r="AL102" s="59"/>
      <c r="AM102" s="59"/>
      <c r="AN102" s="59"/>
      <c r="AO102" s="59"/>
      <c r="AP102" s="59"/>
      <c r="AQ102" s="59"/>
      <c r="AR102" s="59"/>
      <c r="AS102" s="59"/>
      <c r="AT102" s="59"/>
      <c r="AU102" s="91"/>
      <c r="AV102" s="92"/>
    </row>
    <row r="103" spans="3:48" s="1" customFormat="1" ht="15" customHeight="1" x14ac:dyDescent="0.2">
      <c r="C103" s="57"/>
      <c r="E103" s="2"/>
      <c r="F103" s="58"/>
      <c r="N103" s="30"/>
      <c r="Q103" s="3"/>
      <c r="AF103" s="5"/>
      <c r="AG103" s="59"/>
      <c r="AH103" s="59"/>
      <c r="AI103" s="59"/>
      <c r="AJ103" s="59"/>
      <c r="AK103" s="59"/>
      <c r="AL103" s="59"/>
      <c r="AM103" s="59"/>
      <c r="AN103" s="59"/>
      <c r="AO103" s="59"/>
      <c r="AP103" s="59"/>
      <c r="AQ103" s="59"/>
      <c r="AR103" s="59"/>
      <c r="AS103" s="59"/>
      <c r="AT103" s="59"/>
      <c r="AU103" s="91"/>
      <c r="AV103" s="92"/>
    </row>
    <row r="104" spans="3:48" s="1" customFormat="1" ht="15" customHeight="1" x14ac:dyDescent="0.2">
      <c r="C104" s="57"/>
      <c r="E104" s="2"/>
      <c r="F104" s="58"/>
      <c r="N104" s="30"/>
      <c r="Q104" s="3"/>
      <c r="AF104" s="5"/>
      <c r="AG104" s="59"/>
      <c r="AH104" s="59"/>
      <c r="AI104" s="59"/>
      <c r="AJ104" s="59"/>
      <c r="AK104" s="59"/>
      <c r="AL104" s="59"/>
      <c r="AM104" s="59"/>
      <c r="AN104" s="59"/>
      <c r="AO104" s="59"/>
      <c r="AP104" s="59"/>
      <c r="AQ104" s="59"/>
      <c r="AR104" s="59"/>
      <c r="AS104" s="59"/>
      <c r="AT104" s="59"/>
      <c r="AU104" s="91"/>
      <c r="AV104" s="92"/>
    </row>
    <row r="105" spans="3:48" s="1" customFormat="1" ht="15" customHeight="1" x14ac:dyDescent="0.2">
      <c r="C105" s="57"/>
      <c r="E105" s="2"/>
      <c r="F105" s="58"/>
      <c r="N105" s="30"/>
      <c r="Q105" s="3"/>
      <c r="AF105" s="5"/>
      <c r="AG105" s="59"/>
      <c r="AH105" s="59"/>
      <c r="AI105" s="59"/>
      <c r="AJ105" s="59"/>
      <c r="AK105" s="59"/>
      <c r="AL105" s="59"/>
      <c r="AM105" s="59"/>
      <c r="AN105" s="59"/>
      <c r="AO105" s="59"/>
      <c r="AP105" s="59"/>
      <c r="AQ105" s="59"/>
      <c r="AR105" s="59"/>
      <c r="AS105" s="59"/>
      <c r="AT105" s="59"/>
      <c r="AU105" s="91"/>
      <c r="AV105" s="92"/>
    </row>
    <row r="106" spans="3:48" s="1" customFormat="1" ht="15" customHeight="1" x14ac:dyDescent="0.2">
      <c r="C106" s="57"/>
      <c r="E106" s="2"/>
      <c r="F106" s="58"/>
      <c r="N106" s="30"/>
      <c r="Q106" s="3"/>
      <c r="AF106" s="5"/>
      <c r="AG106" s="59"/>
      <c r="AH106" s="59"/>
      <c r="AI106" s="59"/>
      <c r="AJ106" s="59"/>
      <c r="AK106" s="59"/>
      <c r="AL106" s="59"/>
      <c r="AM106" s="59"/>
      <c r="AN106" s="59"/>
      <c r="AO106" s="59"/>
      <c r="AP106" s="59"/>
      <c r="AQ106" s="59"/>
      <c r="AR106" s="59"/>
      <c r="AS106" s="59"/>
      <c r="AT106" s="59"/>
      <c r="AU106" s="91"/>
      <c r="AV106" s="92"/>
    </row>
    <row r="107" spans="3:48" s="1" customFormat="1" ht="15" customHeight="1" x14ac:dyDescent="0.2">
      <c r="C107" s="57"/>
      <c r="E107" s="2"/>
      <c r="F107" s="58"/>
      <c r="N107" s="30"/>
      <c r="Q107" s="3"/>
      <c r="AF107" s="5"/>
      <c r="AG107" s="59"/>
      <c r="AH107" s="59"/>
      <c r="AI107" s="59"/>
      <c r="AJ107" s="59"/>
      <c r="AK107" s="59"/>
      <c r="AL107" s="59"/>
      <c r="AM107" s="59"/>
      <c r="AN107" s="59"/>
      <c r="AO107" s="59"/>
      <c r="AP107" s="59"/>
      <c r="AQ107" s="59"/>
      <c r="AR107" s="59"/>
      <c r="AS107" s="59"/>
      <c r="AT107" s="59"/>
      <c r="AU107" s="91"/>
      <c r="AV107" s="92"/>
    </row>
    <row r="108" spans="3:48" s="1" customFormat="1" ht="15" customHeight="1" x14ac:dyDescent="0.2">
      <c r="C108" s="57"/>
      <c r="E108" s="2"/>
      <c r="F108" s="58"/>
      <c r="N108" s="30"/>
      <c r="Q108" s="3"/>
      <c r="AF108" s="5"/>
      <c r="AG108" s="59"/>
      <c r="AH108" s="59"/>
      <c r="AI108" s="59"/>
      <c r="AJ108" s="59"/>
      <c r="AK108" s="59"/>
      <c r="AL108" s="59"/>
      <c r="AM108" s="59"/>
      <c r="AN108" s="59"/>
      <c r="AO108" s="59"/>
      <c r="AP108" s="59"/>
      <c r="AQ108" s="59"/>
      <c r="AR108" s="59"/>
      <c r="AS108" s="59"/>
      <c r="AT108" s="59"/>
      <c r="AU108" s="91"/>
      <c r="AV108" s="92"/>
    </row>
    <row r="109" spans="3:48" s="1" customFormat="1" ht="15" customHeight="1" x14ac:dyDescent="0.2">
      <c r="C109" s="57"/>
      <c r="E109" s="2"/>
      <c r="F109" s="58"/>
      <c r="N109" s="30"/>
      <c r="Q109" s="3"/>
      <c r="AF109" s="5"/>
      <c r="AG109" s="59"/>
      <c r="AH109" s="59"/>
      <c r="AI109" s="59"/>
      <c r="AJ109" s="59"/>
      <c r="AK109" s="59"/>
      <c r="AL109" s="59"/>
      <c r="AM109" s="59"/>
      <c r="AN109" s="59"/>
      <c r="AO109" s="59"/>
      <c r="AP109" s="59"/>
      <c r="AQ109" s="59"/>
      <c r="AR109" s="59"/>
      <c r="AS109" s="59"/>
      <c r="AT109" s="59"/>
      <c r="AU109" s="91"/>
      <c r="AV109" s="92"/>
    </row>
    <row r="110" spans="3:48" s="1" customFormat="1" ht="15" customHeight="1" x14ac:dyDescent="0.2">
      <c r="C110" s="57"/>
      <c r="E110" s="2"/>
      <c r="F110" s="58"/>
      <c r="N110" s="30"/>
      <c r="Q110" s="3"/>
      <c r="AF110" s="5"/>
      <c r="AG110" s="59"/>
      <c r="AH110" s="59"/>
      <c r="AI110" s="59"/>
      <c r="AJ110" s="59"/>
      <c r="AK110" s="59"/>
      <c r="AL110" s="59"/>
      <c r="AM110" s="59"/>
      <c r="AN110" s="59"/>
      <c r="AO110" s="59"/>
      <c r="AP110" s="59"/>
      <c r="AQ110" s="59"/>
      <c r="AR110" s="59"/>
      <c r="AS110" s="59"/>
      <c r="AT110" s="59"/>
      <c r="AU110" s="91"/>
      <c r="AV110" s="92"/>
    </row>
    <row r="111" spans="3:48" s="1" customFormat="1" ht="15" customHeight="1" x14ac:dyDescent="0.2">
      <c r="C111" s="57"/>
      <c r="E111" s="2"/>
      <c r="F111" s="58"/>
      <c r="N111" s="30"/>
      <c r="Q111" s="3"/>
      <c r="AF111" s="5"/>
      <c r="AG111" s="59"/>
      <c r="AH111" s="59"/>
      <c r="AI111" s="59"/>
      <c r="AJ111" s="59"/>
      <c r="AK111" s="59"/>
      <c r="AL111" s="59"/>
      <c r="AM111" s="59"/>
      <c r="AN111" s="59"/>
      <c r="AO111" s="59"/>
      <c r="AP111" s="59"/>
      <c r="AQ111" s="59"/>
      <c r="AR111" s="59"/>
      <c r="AS111" s="59"/>
      <c r="AT111" s="59"/>
      <c r="AU111" s="91"/>
      <c r="AV111" s="92"/>
    </row>
    <row r="112" spans="3:48" s="1" customFormat="1" ht="15" customHeight="1" x14ac:dyDescent="0.2">
      <c r="C112" s="57"/>
      <c r="E112" s="2"/>
      <c r="F112" s="58"/>
      <c r="N112" s="30"/>
      <c r="Q112" s="3"/>
      <c r="AF112" s="5"/>
      <c r="AG112" s="59"/>
      <c r="AH112" s="59"/>
      <c r="AI112" s="59"/>
      <c r="AJ112" s="59"/>
      <c r="AK112" s="59"/>
      <c r="AL112" s="59"/>
      <c r="AM112" s="59"/>
      <c r="AN112" s="59"/>
      <c r="AO112" s="59"/>
      <c r="AP112" s="59"/>
      <c r="AQ112" s="59"/>
      <c r="AR112" s="59"/>
      <c r="AS112" s="59"/>
      <c r="AT112" s="59"/>
      <c r="AU112" s="91"/>
      <c r="AV112" s="92"/>
    </row>
    <row r="113" spans="3:48" s="1" customFormat="1" ht="15" customHeight="1" x14ac:dyDescent="0.2">
      <c r="C113" s="57"/>
      <c r="E113" s="2"/>
      <c r="F113" s="58"/>
      <c r="N113" s="30"/>
      <c r="Q113" s="3"/>
      <c r="AF113" s="5"/>
      <c r="AG113" s="59"/>
      <c r="AH113" s="59"/>
      <c r="AI113" s="59"/>
      <c r="AJ113" s="59"/>
      <c r="AK113" s="59"/>
      <c r="AL113" s="59"/>
      <c r="AM113" s="59"/>
      <c r="AN113" s="59"/>
      <c r="AO113" s="59"/>
      <c r="AP113" s="59"/>
      <c r="AQ113" s="59"/>
      <c r="AR113" s="59"/>
      <c r="AS113" s="59"/>
      <c r="AT113" s="59"/>
      <c r="AU113" s="91"/>
      <c r="AV113" s="92"/>
    </row>
    <row r="114" spans="3:48" s="1" customFormat="1" ht="15" customHeight="1" x14ac:dyDescent="0.2">
      <c r="C114" s="57"/>
      <c r="E114" s="2"/>
      <c r="F114" s="58"/>
      <c r="N114" s="30"/>
      <c r="Q114" s="3"/>
      <c r="AF114" s="5"/>
      <c r="AG114" s="59"/>
      <c r="AH114" s="59"/>
      <c r="AI114" s="59"/>
      <c r="AJ114" s="59"/>
      <c r="AK114" s="59"/>
      <c r="AL114" s="59"/>
      <c r="AM114" s="59"/>
      <c r="AN114" s="59"/>
      <c r="AO114" s="59"/>
      <c r="AP114" s="59"/>
      <c r="AQ114" s="59"/>
      <c r="AR114" s="59"/>
      <c r="AS114" s="59"/>
      <c r="AT114" s="59"/>
      <c r="AU114" s="91"/>
      <c r="AV114" s="92"/>
    </row>
    <row r="115" spans="3:48" s="1" customFormat="1" ht="15" customHeight="1" x14ac:dyDescent="0.2">
      <c r="C115" s="57"/>
      <c r="E115" s="2"/>
      <c r="F115" s="58"/>
      <c r="N115" s="30"/>
      <c r="Q115" s="3"/>
      <c r="AF115" s="5"/>
      <c r="AG115" s="59"/>
      <c r="AH115" s="59"/>
      <c r="AI115" s="59"/>
      <c r="AJ115" s="59"/>
      <c r="AK115" s="59"/>
      <c r="AL115" s="59"/>
      <c r="AM115" s="59"/>
      <c r="AN115" s="59"/>
      <c r="AO115" s="59"/>
      <c r="AP115" s="59"/>
      <c r="AQ115" s="59"/>
      <c r="AR115" s="59"/>
      <c r="AS115" s="59"/>
      <c r="AT115" s="59"/>
      <c r="AU115" s="91"/>
      <c r="AV115" s="92"/>
    </row>
    <row r="116" spans="3:48" s="1" customFormat="1" ht="15" customHeight="1" x14ac:dyDescent="0.2">
      <c r="C116" s="57"/>
      <c r="E116" s="2"/>
      <c r="F116" s="58"/>
      <c r="N116" s="30"/>
      <c r="Q116" s="3"/>
      <c r="AF116" s="5"/>
      <c r="AG116" s="59"/>
      <c r="AH116" s="59"/>
      <c r="AI116" s="59"/>
      <c r="AJ116" s="59"/>
      <c r="AK116" s="59"/>
      <c r="AL116" s="59"/>
      <c r="AM116" s="59"/>
      <c r="AN116" s="59"/>
      <c r="AO116" s="59"/>
      <c r="AP116" s="59"/>
      <c r="AQ116" s="59"/>
      <c r="AR116" s="59"/>
      <c r="AS116" s="59"/>
      <c r="AT116" s="59"/>
      <c r="AU116" s="91"/>
      <c r="AV116" s="92"/>
    </row>
    <row r="117" spans="3:48" s="1" customFormat="1" ht="15" customHeight="1" x14ac:dyDescent="0.2">
      <c r="C117" s="57"/>
      <c r="E117" s="2"/>
      <c r="F117" s="58"/>
      <c r="N117" s="30"/>
      <c r="Q117" s="3"/>
      <c r="AF117" s="5"/>
      <c r="AG117" s="59"/>
      <c r="AH117" s="59"/>
      <c r="AI117" s="59"/>
      <c r="AJ117" s="59"/>
      <c r="AK117" s="59"/>
      <c r="AL117" s="59"/>
      <c r="AM117" s="59"/>
      <c r="AN117" s="59"/>
      <c r="AO117" s="59"/>
      <c r="AP117" s="59"/>
      <c r="AQ117" s="59"/>
      <c r="AR117" s="59"/>
      <c r="AS117" s="59"/>
      <c r="AT117" s="59"/>
      <c r="AU117" s="91"/>
      <c r="AV117" s="92"/>
    </row>
    <row r="118" spans="3:48" s="1" customFormat="1" ht="15" customHeight="1" x14ac:dyDescent="0.2">
      <c r="C118" s="57"/>
      <c r="E118" s="2"/>
      <c r="F118" s="58"/>
      <c r="N118" s="30"/>
      <c r="Q118" s="3"/>
      <c r="AF118" s="5"/>
      <c r="AG118" s="59"/>
      <c r="AH118" s="59"/>
      <c r="AI118" s="59"/>
      <c r="AJ118" s="59"/>
      <c r="AK118" s="59"/>
      <c r="AL118" s="59"/>
      <c r="AM118" s="59"/>
      <c r="AN118" s="59"/>
      <c r="AO118" s="59"/>
      <c r="AP118" s="59"/>
      <c r="AQ118" s="59"/>
      <c r="AR118" s="59"/>
      <c r="AS118" s="59"/>
      <c r="AT118" s="59"/>
      <c r="AU118" s="91"/>
      <c r="AV118" s="92"/>
    </row>
    <row r="119" spans="3:48" s="1" customFormat="1" ht="15" customHeight="1" x14ac:dyDescent="0.2">
      <c r="C119" s="57"/>
      <c r="E119" s="2"/>
      <c r="F119" s="58"/>
      <c r="N119" s="30"/>
      <c r="Q119" s="3"/>
      <c r="AF119" s="5"/>
      <c r="AG119" s="59"/>
      <c r="AH119" s="59"/>
      <c r="AI119" s="59"/>
      <c r="AJ119" s="59"/>
      <c r="AK119" s="59"/>
      <c r="AL119" s="59"/>
      <c r="AM119" s="59"/>
      <c r="AN119" s="59"/>
      <c r="AO119" s="59"/>
      <c r="AP119" s="59"/>
      <c r="AQ119" s="59"/>
      <c r="AR119" s="59"/>
      <c r="AS119" s="59"/>
      <c r="AT119" s="59"/>
      <c r="AU119" s="91"/>
      <c r="AV119" s="92"/>
    </row>
    <row r="120" spans="3:48" s="1" customFormat="1" ht="15" customHeight="1" x14ac:dyDescent="0.2">
      <c r="C120" s="57"/>
      <c r="E120" s="2"/>
      <c r="F120" s="58"/>
      <c r="N120" s="30"/>
      <c r="Q120" s="3"/>
      <c r="AF120" s="5"/>
      <c r="AG120" s="59"/>
      <c r="AH120" s="59"/>
      <c r="AI120" s="59"/>
      <c r="AJ120" s="59"/>
      <c r="AK120" s="59"/>
      <c r="AL120" s="59"/>
      <c r="AM120" s="59"/>
      <c r="AN120" s="59"/>
      <c r="AO120" s="59"/>
      <c r="AP120" s="59"/>
      <c r="AQ120" s="59"/>
      <c r="AR120" s="59"/>
      <c r="AS120" s="59"/>
      <c r="AT120" s="59"/>
      <c r="AU120" s="91"/>
      <c r="AV120" s="92"/>
    </row>
    <row r="121" spans="3:48" s="1" customFormat="1" ht="15" customHeight="1" x14ac:dyDescent="0.2">
      <c r="C121" s="57"/>
      <c r="E121" s="2"/>
      <c r="F121" s="58"/>
      <c r="N121" s="30"/>
      <c r="Q121" s="3"/>
      <c r="AF121" s="5"/>
      <c r="AG121" s="59"/>
      <c r="AH121" s="59"/>
      <c r="AI121" s="59"/>
      <c r="AJ121" s="59"/>
      <c r="AK121" s="59"/>
      <c r="AL121" s="59"/>
      <c r="AM121" s="59"/>
      <c r="AN121" s="59"/>
      <c r="AO121" s="59"/>
      <c r="AP121" s="59"/>
      <c r="AQ121" s="59"/>
      <c r="AR121" s="59"/>
      <c r="AS121" s="59"/>
      <c r="AT121" s="59"/>
      <c r="AU121" s="91"/>
      <c r="AV121" s="92"/>
    </row>
    <row r="122" spans="3:48" s="1" customFormat="1" ht="15" customHeight="1" x14ac:dyDescent="0.2">
      <c r="C122" s="57"/>
      <c r="E122" s="2"/>
      <c r="F122" s="58"/>
      <c r="N122" s="30"/>
      <c r="Q122" s="3"/>
      <c r="AF122" s="5"/>
      <c r="AG122" s="59"/>
      <c r="AH122" s="59"/>
      <c r="AI122" s="59"/>
      <c r="AJ122" s="59"/>
      <c r="AK122" s="59"/>
      <c r="AL122" s="59"/>
      <c r="AM122" s="59"/>
      <c r="AN122" s="59"/>
      <c r="AO122" s="59"/>
      <c r="AP122" s="59"/>
      <c r="AQ122" s="59"/>
      <c r="AR122" s="59"/>
      <c r="AS122" s="59"/>
      <c r="AT122" s="59"/>
      <c r="AU122" s="91"/>
      <c r="AV122" s="92"/>
    </row>
    <row r="123" spans="3:48" s="1" customFormat="1" ht="15" customHeight="1" x14ac:dyDescent="0.2">
      <c r="C123" s="57"/>
      <c r="E123" s="2"/>
      <c r="F123" s="58"/>
      <c r="N123" s="30"/>
      <c r="Q123" s="3"/>
      <c r="AF123" s="5"/>
      <c r="AG123" s="59"/>
      <c r="AH123" s="59"/>
      <c r="AI123" s="59"/>
      <c r="AJ123" s="59"/>
      <c r="AK123" s="59"/>
      <c r="AL123" s="59"/>
      <c r="AM123" s="59"/>
      <c r="AN123" s="59"/>
      <c r="AO123" s="59"/>
      <c r="AP123" s="59"/>
      <c r="AQ123" s="59"/>
      <c r="AR123" s="59"/>
      <c r="AS123" s="59"/>
      <c r="AT123" s="59"/>
      <c r="AU123" s="91"/>
      <c r="AV123" s="92"/>
    </row>
    <row r="124" spans="3:48" s="1" customFormat="1" ht="15" customHeight="1" x14ac:dyDescent="0.2">
      <c r="C124" s="57"/>
      <c r="E124" s="2"/>
      <c r="F124" s="58"/>
      <c r="N124" s="30"/>
      <c r="Q124" s="3"/>
      <c r="AF124" s="5"/>
      <c r="AG124" s="59"/>
      <c r="AH124" s="59"/>
      <c r="AI124" s="59"/>
      <c r="AJ124" s="59"/>
      <c r="AK124" s="59"/>
      <c r="AL124" s="59"/>
      <c r="AM124" s="59"/>
      <c r="AN124" s="59"/>
      <c r="AO124" s="59"/>
      <c r="AP124" s="59"/>
      <c r="AQ124" s="59"/>
      <c r="AR124" s="59"/>
      <c r="AS124" s="59"/>
      <c r="AT124" s="59"/>
      <c r="AU124" s="91"/>
      <c r="AV124" s="92"/>
    </row>
    <row r="125" spans="3:48" s="1" customFormat="1" ht="15" customHeight="1" x14ac:dyDescent="0.2">
      <c r="C125" s="57"/>
      <c r="E125" s="2"/>
      <c r="F125" s="58"/>
      <c r="N125" s="30"/>
      <c r="Q125" s="3"/>
      <c r="AF125" s="5"/>
      <c r="AG125" s="59"/>
      <c r="AH125" s="59"/>
      <c r="AI125" s="59"/>
      <c r="AJ125" s="59"/>
      <c r="AK125" s="59"/>
      <c r="AL125" s="59"/>
      <c r="AM125" s="59"/>
      <c r="AN125" s="59"/>
      <c r="AO125" s="59"/>
      <c r="AP125" s="59"/>
      <c r="AQ125" s="59"/>
      <c r="AR125" s="59"/>
      <c r="AS125" s="59"/>
      <c r="AT125" s="59"/>
      <c r="AU125" s="91"/>
      <c r="AV125" s="92"/>
    </row>
    <row r="126" spans="3:48" s="1" customFormat="1" ht="15" customHeight="1" x14ac:dyDescent="0.2">
      <c r="C126" s="57"/>
      <c r="E126" s="2"/>
      <c r="F126" s="58"/>
      <c r="N126" s="30"/>
      <c r="Q126" s="3"/>
      <c r="AF126" s="5"/>
      <c r="AG126" s="59"/>
      <c r="AH126" s="59"/>
      <c r="AI126" s="59"/>
      <c r="AJ126" s="59"/>
      <c r="AK126" s="59"/>
      <c r="AL126" s="59"/>
      <c r="AM126" s="59"/>
      <c r="AN126" s="59"/>
      <c r="AO126" s="59"/>
      <c r="AP126" s="59"/>
      <c r="AQ126" s="59"/>
      <c r="AR126" s="59"/>
      <c r="AS126" s="59"/>
      <c r="AT126" s="59"/>
      <c r="AU126" s="91"/>
      <c r="AV126" s="92"/>
    </row>
    <row r="127" spans="3:48" s="1" customFormat="1" ht="15" customHeight="1" x14ac:dyDescent="0.2">
      <c r="C127" s="57"/>
      <c r="E127" s="2"/>
      <c r="F127" s="58"/>
      <c r="N127" s="30"/>
      <c r="Q127" s="3"/>
      <c r="AF127" s="5"/>
      <c r="AG127" s="59"/>
      <c r="AH127" s="59"/>
      <c r="AI127" s="59"/>
      <c r="AJ127" s="59"/>
      <c r="AK127" s="59"/>
      <c r="AL127" s="59"/>
      <c r="AM127" s="59"/>
      <c r="AN127" s="59"/>
      <c r="AO127" s="59"/>
      <c r="AP127" s="59"/>
      <c r="AQ127" s="59"/>
      <c r="AR127" s="59"/>
      <c r="AS127" s="59"/>
      <c r="AT127" s="59"/>
      <c r="AU127" s="91"/>
      <c r="AV127" s="92"/>
    </row>
    <row r="128" spans="3:48" s="1" customFormat="1" ht="15" customHeight="1" x14ac:dyDescent="0.2">
      <c r="C128" s="57"/>
      <c r="E128" s="2"/>
      <c r="F128" s="58"/>
      <c r="N128" s="30"/>
      <c r="Q128" s="3"/>
      <c r="AF128" s="5"/>
      <c r="AG128" s="59"/>
      <c r="AH128" s="59"/>
      <c r="AI128" s="59"/>
      <c r="AJ128" s="59"/>
      <c r="AK128" s="59"/>
      <c r="AL128" s="59"/>
      <c r="AM128" s="59"/>
      <c r="AN128" s="59"/>
      <c r="AO128" s="59"/>
      <c r="AP128" s="59"/>
      <c r="AQ128" s="59"/>
      <c r="AR128" s="59"/>
      <c r="AS128" s="59"/>
      <c r="AT128" s="59"/>
      <c r="AU128" s="91"/>
      <c r="AV128" s="92"/>
    </row>
    <row r="129" spans="3:48" s="1" customFormat="1" ht="15" customHeight="1" x14ac:dyDescent="0.2">
      <c r="C129" s="57"/>
      <c r="E129" s="2"/>
      <c r="F129" s="58"/>
      <c r="N129" s="30"/>
      <c r="Q129" s="3"/>
      <c r="AF129" s="5"/>
      <c r="AG129" s="59"/>
      <c r="AH129" s="59"/>
      <c r="AI129" s="59"/>
      <c r="AJ129" s="59"/>
      <c r="AK129" s="59"/>
      <c r="AL129" s="59"/>
      <c r="AM129" s="59"/>
      <c r="AN129" s="59"/>
      <c r="AO129" s="59"/>
      <c r="AP129" s="59"/>
      <c r="AQ129" s="59"/>
      <c r="AR129" s="59"/>
      <c r="AS129" s="59"/>
      <c r="AT129" s="59"/>
      <c r="AU129" s="91"/>
      <c r="AV129" s="92"/>
    </row>
    <row r="130" spans="3:48" s="1" customFormat="1" ht="15" customHeight="1" x14ac:dyDescent="0.2">
      <c r="C130" s="57"/>
      <c r="E130" s="2"/>
      <c r="F130" s="58"/>
      <c r="N130" s="30"/>
      <c r="Q130" s="3"/>
      <c r="AF130" s="5"/>
      <c r="AG130" s="59"/>
      <c r="AH130" s="59"/>
      <c r="AI130" s="59"/>
      <c r="AJ130" s="59"/>
      <c r="AK130" s="59"/>
      <c r="AL130" s="59"/>
      <c r="AM130" s="59"/>
      <c r="AN130" s="59"/>
      <c r="AO130" s="59"/>
      <c r="AP130" s="59"/>
      <c r="AQ130" s="59"/>
      <c r="AR130" s="59"/>
      <c r="AS130" s="59"/>
      <c r="AT130" s="59"/>
      <c r="AU130" s="91"/>
      <c r="AV130" s="92"/>
    </row>
    <row r="131" spans="3:48" s="1" customFormat="1" ht="15" customHeight="1" x14ac:dyDescent="0.2">
      <c r="C131" s="57"/>
      <c r="E131" s="2"/>
      <c r="F131" s="58"/>
      <c r="N131" s="30"/>
      <c r="Q131" s="3"/>
      <c r="AF131" s="5"/>
      <c r="AG131" s="59"/>
      <c r="AH131" s="59"/>
      <c r="AI131" s="59"/>
      <c r="AJ131" s="59"/>
      <c r="AK131" s="59"/>
      <c r="AL131" s="59"/>
      <c r="AM131" s="59"/>
      <c r="AN131" s="59"/>
      <c r="AO131" s="59"/>
      <c r="AP131" s="59"/>
      <c r="AQ131" s="59"/>
      <c r="AR131" s="59"/>
      <c r="AS131" s="59"/>
      <c r="AT131" s="59"/>
      <c r="AU131" s="91"/>
      <c r="AV131" s="92"/>
    </row>
    <row r="132" spans="3:48" s="1" customFormat="1" ht="15" customHeight="1" x14ac:dyDescent="0.2">
      <c r="C132" s="57"/>
      <c r="E132" s="2"/>
      <c r="F132" s="58"/>
      <c r="N132" s="30"/>
      <c r="Q132" s="3"/>
      <c r="AF132" s="5"/>
      <c r="AG132" s="59"/>
      <c r="AH132" s="59"/>
      <c r="AI132" s="59"/>
      <c r="AJ132" s="59"/>
      <c r="AK132" s="59"/>
      <c r="AL132" s="59"/>
      <c r="AM132" s="59"/>
      <c r="AN132" s="59"/>
      <c r="AO132" s="59"/>
      <c r="AP132" s="59"/>
      <c r="AQ132" s="59"/>
      <c r="AR132" s="59"/>
      <c r="AS132" s="59"/>
      <c r="AT132" s="59"/>
      <c r="AU132" s="91"/>
      <c r="AV132" s="92"/>
    </row>
    <row r="133" spans="3:48" s="1" customFormat="1" ht="15" customHeight="1" x14ac:dyDescent="0.2">
      <c r="C133" s="57"/>
      <c r="E133" s="2"/>
      <c r="F133" s="58"/>
      <c r="N133" s="30"/>
      <c r="Q133" s="3"/>
      <c r="AF133" s="5"/>
      <c r="AG133" s="59"/>
      <c r="AH133" s="59"/>
      <c r="AI133" s="59"/>
      <c r="AJ133" s="59"/>
      <c r="AK133" s="59"/>
      <c r="AL133" s="59"/>
      <c r="AM133" s="59"/>
      <c r="AN133" s="59"/>
      <c r="AO133" s="59"/>
      <c r="AP133" s="59"/>
      <c r="AQ133" s="59"/>
      <c r="AR133" s="59"/>
      <c r="AS133" s="59"/>
      <c r="AT133" s="59"/>
      <c r="AU133" s="91"/>
      <c r="AV133" s="92"/>
    </row>
    <row r="134" spans="3:48" s="1" customFormat="1" ht="15" customHeight="1" x14ac:dyDescent="0.2">
      <c r="C134" s="57"/>
      <c r="E134" s="2"/>
      <c r="F134" s="58"/>
      <c r="N134" s="30"/>
      <c r="Q134" s="3"/>
      <c r="AF134" s="5"/>
      <c r="AG134" s="59"/>
      <c r="AH134" s="59"/>
      <c r="AI134" s="59"/>
      <c r="AJ134" s="59"/>
      <c r="AK134" s="59"/>
      <c r="AL134" s="59"/>
      <c r="AM134" s="59"/>
      <c r="AN134" s="59"/>
      <c r="AO134" s="59"/>
      <c r="AP134" s="59"/>
      <c r="AQ134" s="59"/>
      <c r="AR134" s="59"/>
      <c r="AS134" s="59"/>
      <c r="AT134" s="59"/>
      <c r="AU134" s="91"/>
      <c r="AV134" s="92"/>
    </row>
    <row r="135" spans="3:48" s="1" customFormat="1" ht="15" customHeight="1" x14ac:dyDescent="0.2">
      <c r="C135" s="57"/>
      <c r="E135" s="2"/>
      <c r="F135" s="58"/>
      <c r="N135" s="30"/>
      <c r="Q135" s="3"/>
      <c r="AF135" s="5"/>
      <c r="AG135" s="59"/>
      <c r="AH135" s="59"/>
      <c r="AI135" s="59"/>
      <c r="AJ135" s="59"/>
      <c r="AK135" s="59"/>
      <c r="AL135" s="59"/>
      <c r="AM135" s="59"/>
      <c r="AN135" s="59"/>
      <c r="AO135" s="59"/>
      <c r="AP135" s="59"/>
      <c r="AQ135" s="59"/>
      <c r="AR135" s="59"/>
      <c r="AS135" s="59"/>
      <c r="AT135" s="59"/>
      <c r="AU135" s="91"/>
      <c r="AV135" s="92"/>
    </row>
    <row r="136" spans="3:48" s="1" customFormat="1" ht="15" customHeight="1" x14ac:dyDescent="0.2">
      <c r="C136" s="57"/>
      <c r="E136" s="2"/>
      <c r="F136" s="58"/>
      <c r="N136" s="30"/>
      <c r="Q136" s="3"/>
      <c r="AF136" s="5"/>
      <c r="AG136" s="59"/>
      <c r="AH136" s="59"/>
      <c r="AI136" s="59"/>
      <c r="AJ136" s="59"/>
      <c r="AK136" s="59"/>
      <c r="AL136" s="59"/>
      <c r="AM136" s="59"/>
      <c r="AN136" s="59"/>
      <c r="AO136" s="59"/>
      <c r="AP136" s="59"/>
      <c r="AQ136" s="59"/>
      <c r="AR136" s="59"/>
      <c r="AS136" s="59"/>
      <c r="AT136" s="59"/>
      <c r="AU136" s="91"/>
      <c r="AV136" s="92"/>
    </row>
    <row r="137" spans="3:48" s="1" customFormat="1" ht="15" customHeight="1" x14ac:dyDescent="0.2">
      <c r="C137" s="57"/>
      <c r="E137" s="2"/>
      <c r="F137" s="58"/>
      <c r="N137" s="30"/>
      <c r="Q137" s="3"/>
      <c r="AF137" s="5"/>
      <c r="AG137" s="59"/>
      <c r="AH137" s="59"/>
      <c r="AI137" s="59"/>
      <c r="AJ137" s="59"/>
      <c r="AK137" s="59"/>
      <c r="AL137" s="59"/>
      <c r="AM137" s="59"/>
      <c r="AN137" s="59"/>
      <c r="AO137" s="59"/>
      <c r="AP137" s="59"/>
      <c r="AQ137" s="59"/>
      <c r="AR137" s="59"/>
      <c r="AS137" s="59"/>
      <c r="AT137" s="59"/>
      <c r="AU137" s="91"/>
      <c r="AV137" s="92"/>
    </row>
    <row r="138" spans="3:48" s="1" customFormat="1" ht="15" customHeight="1" x14ac:dyDescent="0.2">
      <c r="C138" s="57"/>
      <c r="E138" s="2"/>
      <c r="F138" s="58"/>
      <c r="N138" s="30"/>
      <c r="Q138" s="3"/>
      <c r="AF138" s="5"/>
      <c r="AG138" s="59"/>
      <c r="AH138" s="59"/>
      <c r="AI138" s="59"/>
      <c r="AJ138" s="59"/>
      <c r="AK138" s="59"/>
      <c r="AL138" s="59"/>
      <c r="AM138" s="59"/>
      <c r="AN138" s="59"/>
      <c r="AO138" s="59"/>
      <c r="AP138" s="59"/>
      <c r="AQ138" s="59"/>
      <c r="AR138" s="59"/>
      <c r="AS138" s="59"/>
      <c r="AT138" s="59"/>
      <c r="AU138" s="91"/>
      <c r="AV138" s="92"/>
    </row>
    <row r="139" spans="3:48" s="1" customFormat="1" ht="15" customHeight="1" x14ac:dyDescent="0.2">
      <c r="C139" s="57"/>
      <c r="E139" s="2"/>
      <c r="F139" s="58"/>
      <c r="N139" s="30"/>
      <c r="Q139" s="3"/>
      <c r="AF139" s="5"/>
      <c r="AG139" s="59"/>
      <c r="AH139" s="59"/>
      <c r="AI139" s="59"/>
      <c r="AJ139" s="59"/>
      <c r="AK139" s="59"/>
      <c r="AL139" s="59"/>
      <c r="AM139" s="59"/>
      <c r="AN139" s="59"/>
      <c r="AO139" s="59"/>
      <c r="AP139" s="59"/>
      <c r="AQ139" s="59"/>
      <c r="AR139" s="59"/>
      <c r="AS139" s="59"/>
      <c r="AT139" s="59"/>
      <c r="AU139" s="91"/>
      <c r="AV139" s="92"/>
    </row>
    <row r="140" spans="3:48" s="1" customFormat="1" ht="15" customHeight="1" x14ac:dyDescent="0.2">
      <c r="C140" s="57"/>
      <c r="E140" s="2"/>
      <c r="F140" s="58"/>
      <c r="N140" s="30"/>
      <c r="Q140" s="3"/>
      <c r="AF140" s="5"/>
      <c r="AG140" s="59"/>
      <c r="AH140" s="59"/>
      <c r="AI140" s="59"/>
      <c r="AJ140" s="59"/>
      <c r="AK140" s="59"/>
      <c r="AL140" s="59"/>
      <c r="AM140" s="59"/>
      <c r="AN140" s="59"/>
      <c r="AO140" s="59"/>
      <c r="AP140" s="59"/>
      <c r="AQ140" s="59"/>
      <c r="AR140" s="59"/>
      <c r="AS140" s="59"/>
      <c r="AT140" s="59"/>
      <c r="AU140" s="91"/>
      <c r="AV140" s="92"/>
    </row>
    <row r="141" spans="3:48" s="1" customFormat="1" ht="15" customHeight="1" x14ac:dyDescent="0.2">
      <c r="C141" s="57"/>
      <c r="E141" s="2"/>
      <c r="F141" s="58"/>
      <c r="N141" s="30"/>
      <c r="Q141" s="3"/>
      <c r="AF141" s="5"/>
      <c r="AG141" s="59"/>
      <c r="AH141" s="59"/>
      <c r="AI141" s="59"/>
      <c r="AJ141" s="59"/>
      <c r="AK141" s="59"/>
      <c r="AL141" s="59"/>
      <c r="AM141" s="59"/>
      <c r="AN141" s="59"/>
      <c r="AO141" s="59"/>
      <c r="AP141" s="59"/>
      <c r="AQ141" s="59"/>
      <c r="AR141" s="59"/>
      <c r="AS141" s="59"/>
      <c r="AT141" s="59"/>
      <c r="AU141" s="91"/>
      <c r="AV141" s="92"/>
    </row>
    <row r="142" spans="3:48" s="1" customFormat="1" ht="15" customHeight="1" x14ac:dyDescent="0.2">
      <c r="C142" s="57"/>
      <c r="E142" s="2"/>
      <c r="F142" s="58"/>
      <c r="N142" s="30"/>
      <c r="Q142" s="3"/>
      <c r="AF142" s="5"/>
      <c r="AG142" s="59"/>
      <c r="AH142" s="59"/>
      <c r="AI142" s="59"/>
      <c r="AJ142" s="59"/>
      <c r="AK142" s="59"/>
      <c r="AL142" s="59"/>
      <c r="AM142" s="59"/>
      <c r="AN142" s="59"/>
      <c r="AO142" s="59"/>
      <c r="AP142" s="59"/>
      <c r="AQ142" s="59"/>
      <c r="AR142" s="59"/>
      <c r="AS142" s="59"/>
      <c r="AT142" s="59"/>
      <c r="AU142" s="91"/>
      <c r="AV142" s="92"/>
    </row>
    <row r="143" spans="3:48" s="1" customFormat="1" ht="15" customHeight="1" x14ac:dyDescent="0.2">
      <c r="C143" s="57"/>
      <c r="E143" s="2"/>
      <c r="F143" s="58"/>
      <c r="N143" s="30"/>
      <c r="Q143" s="3"/>
      <c r="AF143" s="5"/>
      <c r="AG143" s="59"/>
      <c r="AH143" s="59"/>
      <c r="AI143" s="59"/>
      <c r="AJ143" s="59"/>
      <c r="AK143" s="59"/>
      <c r="AL143" s="59"/>
      <c r="AM143" s="59"/>
      <c r="AN143" s="59"/>
      <c r="AO143" s="59"/>
      <c r="AP143" s="59"/>
      <c r="AQ143" s="59"/>
      <c r="AR143" s="59"/>
      <c r="AS143" s="59"/>
      <c r="AT143" s="59"/>
      <c r="AU143" s="91"/>
      <c r="AV143" s="92"/>
    </row>
    <row r="144" spans="3:48" s="1" customFormat="1" ht="15" customHeight="1" x14ac:dyDescent="0.2">
      <c r="C144" s="57"/>
      <c r="E144" s="2"/>
      <c r="F144" s="58"/>
      <c r="N144" s="30"/>
      <c r="Q144" s="3"/>
      <c r="AF144" s="5"/>
      <c r="AG144" s="59"/>
      <c r="AH144" s="59"/>
      <c r="AI144" s="59"/>
      <c r="AJ144" s="59"/>
      <c r="AK144" s="59"/>
      <c r="AL144" s="59"/>
      <c r="AM144" s="59"/>
      <c r="AN144" s="59"/>
      <c r="AO144" s="59"/>
      <c r="AP144" s="59"/>
      <c r="AQ144" s="59"/>
      <c r="AR144" s="59"/>
      <c r="AS144" s="59"/>
      <c r="AT144" s="59"/>
      <c r="AU144" s="91"/>
      <c r="AV144" s="92"/>
    </row>
    <row r="145" spans="3:48" s="1" customFormat="1" ht="15" customHeight="1" x14ac:dyDescent="0.2">
      <c r="C145" s="57"/>
      <c r="E145" s="2"/>
      <c r="F145" s="58"/>
      <c r="N145" s="30"/>
      <c r="Q145" s="3"/>
      <c r="AF145" s="5"/>
      <c r="AG145" s="59"/>
      <c r="AH145" s="59"/>
      <c r="AI145" s="59"/>
      <c r="AJ145" s="59"/>
      <c r="AK145" s="59"/>
      <c r="AL145" s="59"/>
      <c r="AM145" s="59"/>
      <c r="AN145" s="59"/>
      <c r="AO145" s="59"/>
      <c r="AP145" s="59"/>
      <c r="AQ145" s="59"/>
      <c r="AR145" s="59"/>
      <c r="AS145" s="59"/>
      <c r="AT145" s="59"/>
      <c r="AU145" s="91"/>
      <c r="AV145" s="92"/>
    </row>
    <row r="146" spans="3:48" s="1" customFormat="1" ht="15" customHeight="1" x14ac:dyDescent="0.2">
      <c r="C146" s="57"/>
      <c r="E146" s="2"/>
      <c r="F146" s="58"/>
      <c r="N146" s="30"/>
      <c r="Q146" s="3"/>
      <c r="AF146" s="5"/>
      <c r="AG146" s="59"/>
      <c r="AH146" s="59"/>
      <c r="AI146" s="59"/>
      <c r="AJ146" s="59"/>
      <c r="AK146" s="59"/>
      <c r="AL146" s="59"/>
      <c r="AM146" s="59"/>
      <c r="AN146" s="59"/>
      <c r="AO146" s="59"/>
      <c r="AP146" s="59"/>
      <c r="AQ146" s="59"/>
      <c r="AR146" s="59"/>
      <c r="AS146" s="59"/>
      <c r="AT146" s="59"/>
      <c r="AU146" s="91"/>
      <c r="AV146" s="92"/>
    </row>
    <row r="147" spans="3:48" s="1" customFormat="1" ht="15" customHeight="1" x14ac:dyDescent="0.2">
      <c r="C147" s="57"/>
      <c r="E147" s="2"/>
      <c r="F147" s="58"/>
      <c r="N147" s="30"/>
      <c r="Q147" s="3"/>
      <c r="AF147" s="5"/>
      <c r="AG147" s="59"/>
      <c r="AH147" s="59"/>
      <c r="AI147" s="59"/>
      <c r="AJ147" s="59"/>
      <c r="AK147" s="59"/>
      <c r="AL147" s="59"/>
      <c r="AM147" s="59"/>
      <c r="AN147" s="59"/>
      <c r="AO147" s="59"/>
      <c r="AP147" s="59"/>
      <c r="AQ147" s="59"/>
      <c r="AR147" s="59"/>
      <c r="AS147" s="59"/>
      <c r="AT147" s="59"/>
      <c r="AU147" s="91"/>
      <c r="AV147" s="92"/>
    </row>
    <row r="148" spans="3:48" s="1" customFormat="1" ht="15" customHeight="1" x14ac:dyDescent="0.2">
      <c r="C148" s="57"/>
      <c r="E148" s="2"/>
      <c r="F148" s="58"/>
      <c r="N148" s="30"/>
      <c r="Q148" s="3"/>
      <c r="AF148" s="5"/>
      <c r="AG148" s="59"/>
      <c r="AH148" s="59"/>
      <c r="AI148" s="59"/>
      <c r="AJ148" s="59"/>
      <c r="AK148" s="59"/>
      <c r="AL148" s="59"/>
      <c r="AM148" s="59"/>
      <c r="AN148" s="59"/>
      <c r="AO148" s="59"/>
      <c r="AP148" s="59"/>
      <c r="AQ148" s="59"/>
      <c r="AR148" s="59"/>
      <c r="AS148" s="59"/>
      <c r="AT148" s="59"/>
      <c r="AU148" s="91"/>
      <c r="AV148" s="92"/>
    </row>
    <row r="149" spans="3:48" s="1" customFormat="1" ht="15" customHeight="1" x14ac:dyDescent="0.2">
      <c r="C149" s="57"/>
      <c r="E149" s="2"/>
      <c r="F149" s="58"/>
      <c r="N149" s="30"/>
      <c r="Q149" s="3"/>
      <c r="AF149" s="5"/>
      <c r="AG149" s="59"/>
      <c r="AH149" s="59"/>
      <c r="AI149" s="59"/>
      <c r="AJ149" s="59"/>
      <c r="AK149" s="59"/>
      <c r="AL149" s="59"/>
      <c r="AM149" s="59"/>
      <c r="AN149" s="59"/>
      <c r="AO149" s="59"/>
      <c r="AP149" s="59"/>
      <c r="AQ149" s="59"/>
      <c r="AR149" s="59"/>
      <c r="AS149" s="59"/>
      <c r="AT149" s="59"/>
      <c r="AU149" s="91"/>
      <c r="AV149" s="92"/>
    </row>
    <row r="150" spans="3:48" s="1" customFormat="1" ht="15" customHeight="1" x14ac:dyDescent="0.2">
      <c r="C150" s="57"/>
      <c r="E150" s="2"/>
      <c r="F150" s="58"/>
      <c r="N150" s="30"/>
      <c r="Q150" s="3"/>
      <c r="AF150" s="5"/>
      <c r="AG150" s="59"/>
      <c r="AH150" s="59"/>
      <c r="AI150" s="59"/>
      <c r="AJ150" s="59"/>
      <c r="AK150" s="59"/>
      <c r="AL150" s="59"/>
      <c r="AM150" s="59"/>
      <c r="AN150" s="59"/>
      <c r="AO150" s="59"/>
      <c r="AP150" s="59"/>
      <c r="AQ150" s="59"/>
      <c r="AR150" s="59"/>
      <c r="AS150" s="59"/>
      <c r="AT150" s="59"/>
      <c r="AU150" s="91"/>
      <c r="AV150" s="92"/>
    </row>
    <row r="151" spans="3:48" s="1" customFormat="1" ht="15" customHeight="1" x14ac:dyDescent="0.2">
      <c r="C151" s="57"/>
      <c r="E151" s="2"/>
      <c r="F151" s="58"/>
      <c r="N151" s="30"/>
      <c r="Q151" s="3"/>
      <c r="AF151" s="5"/>
      <c r="AG151" s="59"/>
      <c r="AH151" s="59"/>
      <c r="AI151" s="59"/>
      <c r="AJ151" s="59"/>
      <c r="AK151" s="59"/>
      <c r="AL151" s="59"/>
      <c r="AM151" s="59"/>
      <c r="AN151" s="59"/>
      <c r="AO151" s="59"/>
      <c r="AP151" s="59"/>
      <c r="AQ151" s="59"/>
      <c r="AR151" s="59"/>
      <c r="AS151" s="59"/>
      <c r="AT151" s="59"/>
      <c r="AU151" s="91"/>
      <c r="AV151" s="92"/>
    </row>
    <row r="152" spans="3:48" s="1" customFormat="1" ht="15" customHeight="1" x14ac:dyDescent="0.2">
      <c r="C152" s="57"/>
      <c r="E152" s="2"/>
      <c r="F152" s="58"/>
      <c r="N152" s="30"/>
      <c r="Q152" s="3"/>
      <c r="AF152" s="5"/>
      <c r="AG152" s="59"/>
      <c r="AH152" s="59"/>
      <c r="AI152" s="59"/>
      <c r="AJ152" s="59"/>
      <c r="AK152" s="59"/>
      <c r="AL152" s="59"/>
      <c r="AM152" s="59"/>
      <c r="AN152" s="59"/>
      <c r="AO152" s="59"/>
      <c r="AP152" s="59"/>
      <c r="AQ152" s="59"/>
      <c r="AR152" s="59"/>
      <c r="AS152" s="59"/>
      <c r="AT152" s="59"/>
      <c r="AU152" s="91"/>
      <c r="AV152" s="92"/>
    </row>
    <row r="153" spans="3:48" s="1" customFormat="1" ht="15" customHeight="1" x14ac:dyDescent="0.2">
      <c r="C153" s="57"/>
      <c r="E153" s="2"/>
      <c r="F153" s="58"/>
      <c r="N153" s="30"/>
      <c r="Q153" s="3"/>
      <c r="AF153" s="5"/>
      <c r="AG153" s="59"/>
      <c r="AH153" s="59"/>
      <c r="AI153" s="59"/>
      <c r="AJ153" s="59"/>
      <c r="AK153" s="59"/>
      <c r="AL153" s="59"/>
      <c r="AM153" s="59"/>
      <c r="AN153" s="59"/>
      <c r="AO153" s="59"/>
      <c r="AP153" s="59"/>
      <c r="AQ153" s="59"/>
      <c r="AR153" s="59"/>
      <c r="AS153" s="59"/>
      <c r="AT153" s="59"/>
      <c r="AU153" s="91"/>
      <c r="AV153" s="92"/>
    </row>
    <row r="154" spans="3:48" s="1" customFormat="1" ht="15" customHeight="1" x14ac:dyDescent="0.2">
      <c r="C154" s="57"/>
      <c r="E154" s="2"/>
      <c r="F154" s="58"/>
      <c r="N154" s="30"/>
      <c r="Q154" s="3"/>
      <c r="AF154" s="5"/>
      <c r="AG154" s="59"/>
      <c r="AH154" s="59"/>
      <c r="AI154" s="59"/>
      <c r="AJ154" s="59"/>
      <c r="AK154" s="59"/>
      <c r="AL154" s="59"/>
      <c r="AM154" s="59"/>
      <c r="AN154" s="59"/>
      <c r="AO154" s="59"/>
      <c r="AP154" s="59"/>
      <c r="AQ154" s="59"/>
      <c r="AR154" s="59"/>
      <c r="AS154" s="59"/>
      <c r="AT154" s="59"/>
      <c r="AU154" s="91"/>
      <c r="AV154" s="92"/>
    </row>
    <row r="155" spans="3:48" s="1" customFormat="1" ht="15" customHeight="1" x14ac:dyDescent="0.2">
      <c r="C155" s="57"/>
      <c r="E155" s="2"/>
      <c r="F155" s="58"/>
      <c r="N155" s="30"/>
      <c r="Q155" s="3"/>
      <c r="AF155" s="5"/>
      <c r="AG155" s="59"/>
      <c r="AH155" s="59"/>
      <c r="AI155" s="59"/>
      <c r="AJ155" s="59"/>
      <c r="AK155" s="59"/>
      <c r="AL155" s="59"/>
      <c r="AM155" s="59"/>
      <c r="AN155" s="59"/>
      <c r="AO155" s="59"/>
      <c r="AP155" s="59"/>
      <c r="AQ155" s="59"/>
      <c r="AR155" s="59"/>
      <c r="AS155" s="59"/>
      <c r="AT155" s="59"/>
      <c r="AU155" s="91"/>
      <c r="AV155" s="92"/>
    </row>
    <row r="156" spans="3:48" s="1" customFormat="1" ht="15" customHeight="1" x14ac:dyDescent="0.2">
      <c r="C156" s="57"/>
      <c r="E156" s="2"/>
      <c r="F156" s="58"/>
      <c r="N156" s="30"/>
      <c r="Q156" s="3"/>
      <c r="AF156" s="5"/>
      <c r="AG156" s="59"/>
      <c r="AH156" s="59"/>
      <c r="AI156" s="59"/>
      <c r="AJ156" s="59"/>
      <c r="AK156" s="59"/>
      <c r="AL156" s="59"/>
      <c r="AM156" s="59"/>
      <c r="AN156" s="59"/>
      <c r="AO156" s="59"/>
      <c r="AP156" s="59"/>
      <c r="AQ156" s="59"/>
      <c r="AR156" s="59"/>
      <c r="AS156" s="59"/>
      <c r="AT156" s="59"/>
      <c r="AU156" s="91"/>
      <c r="AV156" s="92"/>
    </row>
    <row r="157" spans="3:48" s="1" customFormat="1" ht="15" customHeight="1" x14ac:dyDescent="0.2">
      <c r="C157" s="57"/>
      <c r="E157" s="2"/>
      <c r="F157" s="58"/>
      <c r="N157" s="30"/>
      <c r="Q157" s="3"/>
      <c r="AF157" s="5"/>
      <c r="AG157" s="59"/>
      <c r="AH157" s="59"/>
      <c r="AI157" s="59"/>
      <c r="AJ157" s="59"/>
      <c r="AK157" s="59"/>
      <c r="AL157" s="59"/>
      <c r="AM157" s="59"/>
      <c r="AN157" s="59"/>
      <c r="AO157" s="59"/>
      <c r="AP157" s="59"/>
      <c r="AQ157" s="59"/>
      <c r="AR157" s="59"/>
      <c r="AS157" s="59"/>
      <c r="AT157" s="59"/>
      <c r="AU157" s="91"/>
      <c r="AV157" s="92"/>
    </row>
    <row r="158" spans="3:48" s="1" customFormat="1" ht="15" customHeight="1" x14ac:dyDescent="0.2">
      <c r="C158" s="57"/>
      <c r="E158" s="2"/>
      <c r="F158" s="58"/>
      <c r="N158" s="30"/>
      <c r="Q158" s="3"/>
      <c r="AF158" s="5"/>
      <c r="AG158" s="59"/>
      <c r="AH158" s="59"/>
      <c r="AI158" s="59"/>
      <c r="AJ158" s="59"/>
      <c r="AK158" s="59"/>
      <c r="AL158" s="59"/>
      <c r="AM158" s="59"/>
      <c r="AN158" s="59"/>
      <c r="AO158" s="59"/>
      <c r="AP158" s="59"/>
      <c r="AQ158" s="59"/>
      <c r="AR158" s="59"/>
      <c r="AS158" s="59"/>
      <c r="AT158" s="59"/>
      <c r="AU158" s="91"/>
      <c r="AV158" s="92"/>
    </row>
    <row r="159" spans="3:48" s="1" customFormat="1" ht="15" customHeight="1" x14ac:dyDescent="0.2">
      <c r="C159" s="57"/>
      <c r="E159" s="2"/>
      <c r="F159" s="58"/>
      <c r="N159" s="30"/>
      <c r="Q159" s="3"/>
      <c r="AF159" s="5"/>
      <c r="AG159" s="59"/>
      <c r="AH159" s="59"/>
      <c r="AI159" s="59"/>
      <c r="AJ159" s="59"/>
      <c r="AK159" s="59"/>
      <c r="AL159" s="59"/>
      <c r="AM159" s="59"/>
      <c r="AN159" s="59"/>
      <c r="AO159" s="59"/>
      <c r="AP159" s="59"/>
      <c r="AQ159" s="59"/>
      <c r="AR159" s="59"/>
      <c r="AS159" s="59"/>
      <c r="AT159" s="59"/>
      <c r="AU159" s="91"/>
      <c r="AV159" s="92"/>
    </row>
    <row r="160" spans="3:48" s="1" customFormat="1" ht="15" customHeight="1" x14ac:dyDescent="0.2">
      <c r="C160" s="57"/>
      <c r="E160" s="2"/>
      <c r="F160" s="58"/>
      <c r="N160" s="30"/>
      <c r="Q160" s="3"/>
      <c r="AF160" s="5"/>
      <c r="AG160" s="59"/>
      <c r="AH160" s="59"/>
      <c r="AI160" s="59"/>
      <c r="AJ160" s="59"/>
      <c r="AK160" s="59"/>
      <c r="AL160" s="59"/>
      <c r="AM160" s="59"/>
      <c r="AN160" s="59"/>
      <c r="AO160" s="59"/>
      <c r="AP160" s="59"/>
      <c r="AQ160" s="59"/>
      <c r="AR160" s="59"/>
      <c r="AS160" s="59"/>
      <c r="AT160" s="59"/>
      <c r="AU160" s="91"/>
      <c r="AV160" s="92"/>
    </row>
    <row r="161" spans="3:48" s="1" customFormat="1" ht="15" customHeight="1" x14ac:dyDescent="0.2">
      <c r="C161" s="57"/>
      <c r="E161" s="2"/>
      <c r="F161" s="58"/>
      <c r="N161" s="30"/>
      <c r="Q161" s="3"/>
      <c r="AF161" s="5"/>
      <c r="AG161" s="59"/>
      <c r="AH161" s="59"/>
      <c r="AI161" s="59"/>
      <c r="AJ161" s="59"/>
      <c r="AK161" s="59"/>
      <c r="AL161" s="59"/>
      <c r="AM161" s="59"/>
      <c r="AN161" s="59"/>
      <c r="AO161" s="59"/>
      <c r="AP161" s="59"/>
      <c r="AQ161" s="59"/>
      <c r="AR161" s="59"/>
      <c r="AS161" s="59"/>
      <c r="AT161" s="59"/>
      <c r="AU161" s="91"/>
      <c r="AV161" s="92"/>
    </row>
    <row r="162" spans="3:48" s="1" customFormat="1" ht="15" customHeight="1" x14ac:dyDescent="0.2">
      <c r="C162" s="57"/>
      <c r="E162" s="2"/>
      <c r="F162" s="58"/>
      <c r="N162" s="30"/>
      <c r="Q162" s="3"/>
      <c r="AF162" s="5"/>
      <c r="AG162" s="59"/>
      <c r="AH162" s="59"/>
      <c r="AI162" s="59"/>
      <c r="AJ162" s="59"/>
      <c r="AK162" s="59"/>
      <c r="AL162" s="59"/>
      <c r="AM162" s="59"/>
      <c r="AN162" s="59"/>
      <c r="AO162" s="59"/>
      <c r="AP162" s="59"/>
      <c r="AQ162" s="59"/>
      <c r="AR162" s="59"/>
      <c r="AS162" s="59"/>
      <c r="AT162" s="59"/>
      <c r="AU162" s="91"/>
      <c r="AV162" s="92"/>
    </row>
    <row r="163" spans="3:48" s="1" customFormat="1" ht="15" customHeight="1" x14ac:dyDescent="0.2">
      <c r="C163" s="57"/>
      <c r="E163" s="2"/>
      <c r="F163" s="58"/>
      <c r="N163" s="30"/>
      <c r="Q163" s="3"/>
      <c r="AF163" s="5"/>
      <c r="AG163" s="59"/>
      <c r="AH163" s="59"/>
      <c r="AI163" s="59"/>
      <c r="AJ163" s="59"/>
      <c r="AK163" s="59"/>
      <c r="AL163" s="59"/>
      <c r="AM163" s="59"/>
      <c r="AN163" s="59"/>
      <c r="AO163" s="59"/>
      <c r="AP163" s="59"/>
      <c r="AQ163" s="59"/>
      <c r="AR163" s="59"/>
      <c r="AS163" s="59"/>
      <c r="AT163" s="59"/>
      <c r="AU163" s="91"/>
      <c r="AV163" s="92"/>
    </row>
    <row r="164" spans="3:48" s="1" customFormat="1" ht="15" customHeight="1" x14ac:dyDescent="0.2">
      <c r="C164" s="57"/>
      <c r="E164" s="2"/>
      <c r="F164" s="58"/>
      <c r="N164" s="30"/>
      <c r="Q164" s="3"/>
      <c r="AF164" s="5"/>
      <c r="AG164" s="59"/>
      <c r="AH164" s="59"/>
      <c r="AI164" s="59"/>
      <c r="AJ164" s="59"/>
      <c r="AK164" s="59"/>
      <c r="AL164" s="59"/>
      <c r="AM164" s="59"/>
      <c r="AN164" s="59"/>
      <c r="AO164" s="59"/>
      <c r="AP164" s="59"/>
      <c r="AQ164" s="59"/>
      <c r="AR164" s="59"/>
      <c r="AS164" s="59"/>
      <c r="AT164" s="59"/>
      <c r="AU164" s="91"/>
      <c r="AV164" s="92"/>
    </row>
    <row r="165" spans="3:48" s="1" customFormat="1" ht="15" customHeight="1" x14ac:dyDescent="0.2">
      <c r="C165" s="57"/>
      <c r="E165" s="2"/>
      <c r="F165" s="58"/>
      <c r="N165" s="30"/>
      <c r="Q165" s="3"/>
      <c r="AF165" s="5"/>
      <c r="AG165" s="59"/>
      <c r="AH165" s="59"/>
      <c r="AI165" s="59"/>
      <c r="AJ165" s="59"/>
      <c r="AK165" s="59"/>
      <c r="AL165" s="59"/>
      <c r="AM165" s="59"/>
      <c r="AN165" s="59"/>
      <c r="AO165" s="59"/>
      <c r="AP165" s="59"/>
      <c r="AQ165" s="59"/>
      <c r="AR165" s="59"/>
      <c r="AS165" s="59"/>
      <c r="AT165" s="59"/>
      <c r="AU165" s="91"/>
      <c r="AV165" s="92"/>
    </row>
  </sheetData>
  <sheetProtection formatCells="0" formatColumns="0" formatRows="0" insertHyperlinks="0" autoFilter="0" pivotTables="0"/>
  <autoFilter ref="A3:BA48" xr:uid="{E96F2023-31BA-4CC4-8D71-5F54A05EE671}"/>
  <mergeCells count="2">
    <mergeCell ref="AD2:AE2"/>
    <mergeCell ref="AG2:AT2"/>
  </mergeCells>
  <hyperlinks>
    <hyperlink ref="C32" location="'407-24SUEBT01'!A1" display="24SUEBT01" xr:uid="{D65B2A55-FF29-49AD-BBFC-C84ECB0DD862}"/>
    <hyperlink ref="C27" location="'406-24JBMHP01'!A1" display="24JBMHP01" xr:uid="{1CBE1F5F-149A-475B-A449-70F1C4DB3FCA}"/>
    <hyperlink ref="C46" location="'409-24CMH9A01'!A1" display="24CMH9A01" xr:uid="{61238633-CC2D-4A84-B6A6-B5070903FE87}"/>
    <hyperlink ref="C26" location="'406-24FPROS01'!Print_Area" display="24FRPOS01" xr:uid="{C268757B-F2D7-4861-8CDF-B3DBDFD74635}"/>
    <hyperlink ref="C28" location="'406-24SNFLT01'!Print_Area" display="24SNFLT01" xr:uid="{C2D8605E-2221-4BEB-B1C6-3B8614AA4A02}"/>
    <hyperlink ref="C19" location="'406-23HCWSS02'!Print_Area" display="23HCWSS02" xr:uid="{72DC7DDD-EF47-49B4-B0A1-EDB3B13C6DA8}"/>
    <hyperlink ref="C5" location="'400-23NVTRI01'!A1" display="23NVTRI01" xr:uid="{1A0CBB09-105A-4F6D-B68D-E4149C37F031}"/>
    <hyperlink ref="C4" location="'400-23EIPRC01'!A1" display="23EIPRC01" xr:uid="{A62286E1-B9EE-4666-A38D-7188AEE3D998}"/>
    <hyperlink ref="C25" location="'406-23RHSCC01'!Print_Area" display="23RHSCC01" xr:uid="{232E0540-F346-449F-86B5-1112C074D590}"/>
    <hyperlink ref="C29" location="'407-23ACNVM01'!Print_Area" display="23ACNVM01" xr:uid="{62E42F31-ED8F-41F0-8B8B-D78FC45041DA}"/>
    <hyperlink ref="C14" location="'406-22BHSTF01b-c'!Print_Area" display="22BHSTF01b-c" xr:uid="{38FBAD63-1885-4CDA-B203-996E659305F7}"/>
    <hyperlink ref="C16" location="'406-23CSSBC01'!Print_Area" display="23CSSBC01" xr:uid="{5D6DF11A-FEB8-4CA7-9701-3D4E69F13A43}"/>
    <hyperlink ref="C13" location="'406-22BHCGM01'!Print_Area" display="22BHCGM01" xr:uid="{66A06920-30CB-40AF-AFF7-82C8DEB7AEEF}"/>
    <hyperlink ref="C22" location="'406-23LRHA01'!A1" display="23LRHA01" xr:uid="{470ED47A-FDC6-40B2-B5D4-E879FF40B4DB}"/>
    <hyperlink ref="C21" location="'406-23LCCMS01'!Print_Area" display="23LCCMS01" xr:uid="{F72A40C0-83D2-47E1-9E19-83B75A2C70E6}"/>
    <hyperlink ref="C23" location="'406-23NBSTR01'!Print_Area" display="23NBSTR01" xr:uid="{BE403927-6614-448F-BD3E-2B3534560B6B}"/>
    <hyperlink ref="C18" location="'406-23GIDTR01'!Print_Area" display="23GIDTR01" xr:uid="{1CC87485-E5D6-4D96-8DD1-AE029D6CA2F4}"/>
    <hyperlink ref="C15" location="'406-23CFAEP01'!Print_Area" display="23CFAEP01" xr:uid="{880D3FF6-D8CC-483B-8854-6180DE408695}"/>
    <hyperlink ref="C24" location="'406-23RCCLV01'!Print_Area" display="23RCCLV01" xr:uid="{627187B0-8E02-4CCA-8104-FE3A0703DB1D}"/>
    <hyperlink ref="C17" location="'406-23EMGCS01'!A1" display="23EMGCS01" xr:uid="{8C801AC8-3915-412C-998B-585ECB78EC8B}"/>
    <hyperlink ref="C30" location="'407-23CHDIF01'!Print_Area" display="23CHDIF01" xr:uid="{BC1A693F-A98D-4F2C-BA98-2B03B8B281F3}"/>
    <hyperlink ref="C31" location="'407-23NOMAD01'!Print_Area" display="23NOMAD01" xr:uid="{C6C6B7A5-3902-459A-ABAF-B7DF908FFFC3}"/>
    <hyperlink ref="C8" location="'402-23HCAPD01'!A1" display="23HCAPD01" xr:uid="{222023F3-5D43-4A25-8244-1754CB27C96D}"/>
    <hyperlink ref="C9" location="'402-23INHSV01'!A1" display="23INHSV01" xr:uid="{C1BC3862-E6F8-464A-A65F-B1A74B275385}"/>
    <hyperlink ref="C11" location="'402-23RSBEX01'!A1" display="23RSBEX01" xr:uid="{7ADE3F12-036B-488D-9508-6FBC63CC769B}"/>
    <hyperlink ref="C12" location="'402-23SVNEX01'!A1" display="23SVNEX01" xr:uid="{61E93C76-836B-4A0A-A4DA-B137085DBAE3}"/>
    <hyperlink ref="C6" location="'402-23CMSMI01'!A1" display="23CMSMI01" xr:uid="{A53E1F1F-CA48-4094-B3AC-71AD20D69C82}"/>
    <hyperlink ref="C7" location="'402-23FCWPL01'!A1" display="23FCWPL01" xr:uid="{F01DCD38-404B-4E10-BDE0-7FE049390937}"/>
    <hyperlink ref="C34" location="'409-22DSWHD01a'!A1" display="22DSWHD01a" xr:uid="{5CF92A0B-BECA-4D7C-848F-DAC628205F1F}"/>
    <hyperlink ref="C36" location="'409-23EMGCS02'!A1" display="23EMGCS02" xr:uid="{37E68037-7732-40EA-A211-5526C9D7817B}"/>
    <hyperlink ref="C41" location="'409-23NWFEO01'!A1" display=" " xr:uid="{FE78558E-213E-4ACA-9CDD-553B1BE06CCC}"/>
    <hyperlink ref="C45" location="'409-23WINIC01'!A1" display="23WINIC01" xr:uid="{08CE09EA-4EF1-462C-91D1-665D2E4A0998}"/>
    <hyperlink ref="C44" location="'409-23UNITY01'!A1" display="23UNITY01" xr:uid="{C4C4C7BB-641D-46D4-BAEE-2AE72DBD2DA2}"/>
    <hyperlink ref="C40" location="'409-23LVSRC01'!A1" display="23LVSRC01" xr:uid="{7B4241AD-3701-4F23-A4DB-7268018C4013}"/>
    <hyperlink ref="C39" location="'409-23IFIHS01'!A1" display="23IFIHS01" xr:uid="{5280FEC8-C625-43EA-AEA9-6C2A1AF97712}"/>
    <hyperlink ref="C38" location="'409-23FTFPS01'!Print_Area" display="23FTFPS01" xr:uid="{8E507AD9-8F82-4693-91C4-81F654DDABD0}"/>
    <hyperlink ref="C35" location="'409-23CLKCW01'!A1" display="23CLKCW01" xr:uid="{7B9C53E8-A0CD-4E2D-A556-B45BE0FE2388}"/>
    <hyperlink ref="C20" location="'406-23IBCLC02'!A1" display="23IBCLC02" xr:uid="{1E062A23-832E-424A-8488-5DB88AEB5450}"/>
    <hyperlink ref="C37" location="'409-23EMPLR02'!A1" display="23EMPLR02" xr:uid="{2D56CA01-757D-4617-961D-8DA48ECE93F5}"/>
    <hyperlink ref="C42" location="'409-23SUPST3145'!A1" display="23SUPST3145" xr:uid="{3244E96A-7ED0-4E27-BEE4-C027074E26FE}"/>
    <hyperlink ref="C33" location="'409-22DSWHD01'!A1" display="22DSWHD01" xr:uid="{8EF66F5B-B0EF-457D-8DE5-2C3DEDA36AFA}"/>
    <hyperlink ref="C43" location="'409-23SUPST3146'!A1" display="23SUPST3146" xr:uid="{2F28540D-0BAC-483F-9B25-C5FBF7D833A5}"/>
    <hyperlink ref="C10" location="'402-23RFPCN01'!Print_Area" display="23RFPCN01" xr:uid="{43AA0DDE-5ECE-4FB6-8E69-D1D157A7C374}"/>
  </hyperlinks>
  <printOptions headings="1" gridLines="1"/>
  <pageMargins left="0" right="0" top="0.25" bottom="0.5" header="0.3" footer="0.3"/>
  <pageSetup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A429-FA63-4277-ABA1-D97A55E78D17}">
  <dimension ref="A1:AV187"/>
  <sheetViews>
    <sheetView topLeftCell="A2" workbookViewId="0">
      <selection activeCell="C17" sqref="C17"/>
    </sheetView>
  </sheetViews>
  <sheetFormatPr defaultColWidth="9.42578125" defaultRowHeight="15" x14ac:dyDescent="0.25"/>
  <cols>
    <col min="1" max="1" width="8.28515625" customWidth="1"/>
    <col min="2" max="2" width="7.7109375" customWidth="1"/>
    <col min="3" max="3" width="15.5703125" style="78" bestFit="1" customWidth="1"/>
    <col min="4" max="4" width="12.7109375" customWidth="1"/>
    <col min="5" max="5" width="15.7109375" style="29" customWidth="1"/>
    <col min="6" max="6" width="31.5703125" style="36" customWidth="1"/>
    <col min="7" max="7" width="11" customWidth="1"/>
    <col min="8" max="8" width="11.140625" customWidth="1"/>
    <col min="9" max="9" width="7.85546875" customWidth="1"/>
    <col min="10" max="10" width="8" customWidth="1"/>
    <col min="11" max="11" width="16.140625" hidden="1" customWidth="1"/>
    <col min="12" max="12" width="16.85546875" hidden="1" customWidth="1"/>
    <col min="13" max="13" width="14.5703125" hidden="1" customWidth="1"/>
    <col min="14" max="14" width="17.85546875" style="31" customWidth="1"/>
    <col min="15" max="16" width="16.140625" hidden="1" customWidth="1"/>
    <col min="17" max="17" width="16.140625" style="27" hidden="1" customWidth="1"/>
    <col min="18" max="19" width="16.140625" hidden="1" customWidth="1"/>
    <col min="20" max="20" width="15.5703125" hidden="1" customWidth="1"/>
    <col min="21" max="21" width="15" customWidth="1"/>
    <col min="22" max="22" width="17.7109375" customWidth="1"/>
    <col min="23" max="23" width="12.42578125" hidden="1" customWidth="1"/>
    <col min="24" max="25" width="16.28515625" hidden="1" customWidth="1"/>
    <col min="26" max="26" width="16" hidden="1" customWidth="1"/>
    <col min="27" max="27" width="14.5703125" hidden="1" customWidth="1"/>
    <col min="28" max="28" width="15.28515625" hidden="1" customWidth="1"/>
    <col min="29" max="29" width="10.140625" hidden="1" customWidth="1"/>
    <col min="30" max="30" width="18.140625" customWidth="1"/>
    <col min="31" max="31" width="16.85546875" bestFit="1" customWidth="1"/>
    <col min="32" max="32" width="9.42578125" style="28"/>
    <col min="33" max="45" width="17.42578125" style="24" customWidth="1"/>
    <col min="46" max="46" width="19.85546875" style="24" customWidth="1"/>
    <col min="47" max="47" width="21.5703125" style="93" customWidth="1"/>
    <col min="48" max="48" width="37.5703125" style="94" customWidth="1"/>
  </cols>
  <sheetData>
    <row r="1" spans="1:48" s="1" customFormat="1" ht="15" hidden="1" customHeight="1" x14ac:dyDescent="0.2">
      <c r="C1" s="57"/>
      <c r="E1" s="2"/>
      <c r="F1" s="58"/>
      <c r="K1" s="3" t="e">
        <f>#REF!</f>
        <v>#REF!</v>
      </c>
      <c r="L1" s="3" t="e">
        <f>#REF!</f>
        <v>#REF!</v>
      </c>
      <c r="M1" s="3" t="e">
        <f>#REF!</f>
        <v>#REF!</v>
      </c>
      <c r="N1" s="4" t="e">
        <f>#REF!</f>
        <v>#REF!</v>
      </c>
      <c r="O1" s="3" t="e">
        <f>#REF!</f>
        <v>#REF!</v>
      </c>
      <c r="P1" s="3" t="e">
        <f>#REF!</f>
        <v>#REF!</v>
      </c>
      <c r="Q1" s="3" t="e">
        <f>#REF!</f>
        <v>#REF!</v>
      </c>
      <c r="R1" s="3" t="e">
        <f>#REF!</f>
        <v>#REF!</v>
      </c>
      <c r="S1" s="3" t="e">
        <f>#REF!</f>
        <v>#REF!</v>
      </c>
      <c r="T1" s="3" t="e">
        <f>#REF!</f>
        <v>#REF!</v>
      </c>
      <c r="U1" s="3" t="e">
        <f>#REF!</f>
        <v>#REF!</v>
      </c>
      <c r="V1" s="3" t="e">
        <f>#REF!</f>
        <v>#REF!</v>
      </c>
      <c r="W1" s="3">
        <f t="shared" ref="W1:AC1" si="0">SUM(W4:W4)</f>
        <v>0</v>
      </c>
      <c r="X1" s="3">
        <f t="shared" si="0"/>
        <v>0</v>
      </c>
      <c r="Y1" s="3">
        <f t="shared" si="0"/>
        <v>620663.74</v>
      </c>
      <c r="Z1" s="3">
        <f t="shared" si="0"/>
        <v>7583393.6699999999</v>
      </c>
      <c r="AA1" s="3">
        <f t="shared" si="0"/>
        <v>2526979.11</v>
      </c>
      <c r="AB1" s="3">
        <f t="shared" si="0"/>
        <v>2966485.78</v>
      </c>
      <c r="AC1" s="3">
        <f t="shared" si="0"/>
        <v>0</v>
      </c>
      <c r="AD1" s="3">
        <f>SUM(W1:AC1)</f>
        <v>13697522.299999999</v>
      </c>
      <c r="AF1" s="5"/>
      <c r="AG1" s="59"/>
      <c r="AH1" s="59"/>
      <c r="AI1" s="59"/>
      <c r="AJ1" s="59"/>
      <c r="AK1" s="59"/>
      <c r="AL1" s="59"/>
      <c r="AM1" s="59"/>
      <c r="AN1" s="59"/>
      <c r="AO1" s="59"/>
      <c r="AP1" s="59"/>
      <c r="AQ1" s="59"/>
      <c r="AR1" s="59"/>
      <c r="AS1" s="59"/>
      <c r="AT1" s="59"/>
      <c r="AU1" s="91"/>
      <c r="AV1" s="92"/>
    </row>
    <row r="2" spans="1:48" s="1" customFormat="1" ht="15" customHeight="1" thickBot="1" x14ac:dyDescent="0.25">
      <c r="C2" s="57"/>
      <c r="E2" s="2"/>
      <c r="F2" s="58"/>
      <c r="K2" s="3"/>
      <c r="L2" s="3"/>
      <c r="M2" s="3"/>
      <c r="N2" s="4"/>
      <c r="O2" s="3"/>
      <c r="P2" s="3"/>
      <c r="Q2" s="3"/>
      <c r="R2" s="3"/>
      <c r="S2" s="3"/>
      <c r="T2" s="3"/>
      <c r="U2" s="3"/>
      <c r="V2" s="3"/>
      <c r="W2" s="3"/>
      <c r="X2" s="3"/>
      <c r="Y2" s="3"/>
      <c r="Z2" s="3"/>
      <c r="AA2" s="3"/>
      <c r="AB2" s="3"/>
      <c r="AC2" s="3"/>
      <c r="AD2" s="154" t="s">
        <v>20</v>
      </c>
      <c r="AE2" s="155"/>
      <c r="AF2" s="5"/>
      <c r="AG2" s="156" t="s">
        <v>21</v>
      </c>
      <c r="AH2" s="156"/>
      <c r="AI2" s="156"/>
      <c r="AJ2" s="156"/>
      <c r="AK2" s="156"/>
      <c r="AL2" s="156"/>
      <c r="AM2" s="156"/>
      <c r="AN2" s="156"/>
      <c r="AO2" s="156"/>
      <c r="AP2" s="156"/>
      <c r="AQ2" s="156"/>
      <c r="AR2" s="156"/>
      <c r="AS2" s="156"/>
      <c r="AT2" s="156"/>
      <c r="AU2" s="91"/>
      <c r="AV2" s="92"/>
    </row>
    <row r="3" spans="1:48" ht="125.1" customHeight="1" thickBot="1" x14ac:dyDescent="0.3">
      <c r="A3" s="60" t="s">
        <v>22</v>
      </c>
      <c r="B3" s="61" t="s">
        <v>23</v>
      </c>
      <c r="C3" s="62" t="s">
        <v>24</v>
      </c>
      <c r="D3" s="60" t="s">
        <v>25</v>
      </c>
      <c r="E3" s="63" t="s">
        <v>26</v>
      </c>
      <c r="F3" s="64" t="s">
        <v>27</v>
      </c>
      <c r="G3" s="65" t="s">
        <v>28</v>
      </c>
      <c r="H3" s="65" t="s">
        <v>29</v>
      </c>
      <c r="I3" s="65" t="s">
        <v>30</v>
      </c>
      <c r="J3" s="65" t="s">
        <v>31</v>
      </c>
      <c r="K3" s="66" t="s">
        <v>32</v>
      </c>
      <c r="L3" s="67" t="s">
        <v>33</v>
      </c>
      <c r="M3" s="66" t="s">
        <v>34</v>
      </c>
      <c r="N3" s="32" t="s">
        <v>35</v>
      </c>
      <c r="O3" s="68" t="s">
        <v>36</v>
      </c>
      <c r="P3" s="68" t="s">
        <v>37</v>
      </c>
      <c r="Q3" s="68" t="s">
        <v>38</v>
      </c>
      <c r="R3" s="68" t="s">
        <v>39</v>
      </c>
      <c r="S3" s="68" t="s">
        <v>40</v>
      </c>
      <c r="T3" s="68" t="s">
        <v>41</v>
      </c>
      <c r="U3" s="68" t="s">
        <v>42</v>
      </c>
      <c r="V3" s="69" t="s">
        <v>43</v>
      </c>
      <c r="W3" s="70" t="s">
        <v>44</v>
      </c>
      <c r="X3" s="70" t="s">
        <v>45</v>
      </c>
      <c r="Y3" s="71" t="s">
        <v>46</v>
      </c>
      <c r="Z3" s="71" t="s">
        <v>47</v>
      </c>
      <c r="AA3" s="71" t="s">
        <v>48</v>
      </c>
      <c r="AB3" s="70" t="s">
        <v>49</v>
      </c>
      <c r="AC3" s="70" t="s">
        <v>50</v>
      </c>
      <c r="AD3" s="104" t="s">
        <v>51</v>
      </c>
      <c r="AE3" s="104" t="s">
        <v>52</v>
      </c>
      <c r="AF3" s="72" t="s">
        <v>53</v>
      </c>
      <c r="AG3" s="84" t="s">
        <v>54</v>
      </c>
      <c r="AH3" s="85">
        <v>46096</v>
      </c>
      <c r="AI3" s="85">
        <f t="shared" ref="AI3:AQ3" si="1">AH3+30</f>
        <v>46126</v>
      </c>
      <c r="AJ3" s="85">
        <f t="shared" si="1"/>
        <v>46156</v>
      </c>
      <c r="AK3" s="85">
        <f t="shared" si="1"/>
        <v>46186</v>
      </c>
      <c r="AL3" s="85">
        <f t="shared" si="1"/>
        <v>46216</v>
      </c>
      <c r="AM3" s="85">
        <f t="shared" si="1"/>
        <v>46246</v>
      </c>
      <c r="AN3" s="85">
        <f t="shared" si="1"/>
        <v>46276</v>
      </c>
      <c r="AO3" s="85">
        <f t="shared" si="1"/>
        <v>46306</v>
      </c>
      <c r="AP3" s="85">
        <f t="shared" si="1"/>
        <v>46336</v>
      </c>
      <c r="AQ3" s="85">
        <f t="shared" si="1"/>
        <v>46366</v>
      </c>
      <c r="AR3" s="84" t="s">
        <v>55</v>
      </c>
      <c r="AS3" s="84" t="s">
        <v>56</v>
      </c>
      <c r="AT3" s="84" t="s">
        <v>57</v>
      </c>
      <c r="AU3" s="87" t="s">
        <v>58</v>
      </c>
      <c r="AV3" s="88" t="s">
        <v>59</v>
      </c>
    </row>
    <row r="4" spans="1:48" ht="212.25" customHeight="1" x14ac:dyDescent="0.25">
      <c r="A4" s="33" t="s">
        <v>60</v>
      </c>
      <c r="B4" s="33" t="s">
        <v>61</v>
      </c>
      <c r="C4" s="79" t="s">
        <v>66</v>
      </c>
      <c r="D4" s="34" t="s">
        <v>63</v>
      </c>
      <c r="E4" s="7" t="s">
        <v>64</v>
      </c>
      <c r="F4" s="73" t="s">
        <v>67</v>
      </c>
      <c r="G4" s="9">
        <v>44854</v>
      </c>
      <c r="H4" s="9">
        <v>46387</v>
      </c>
      <c r="I4" s="15">
        <v>3195</v>
      </c>
      <c r="J4" s="10">
        <v>39</v>
      </c>
      <c r="K4" s="12">
        <v>15000000</v>
      </c>
      <c r="L4" s="16"/>
      <c r="M4" s="11"/>
      <c r="N4" s="11">
        <f>SUM(K4:M4)</f>
        <v>15000000</v>
      </c>
      <c r="O4" s="11"/>
      <c r="P4" s="11"/>
      <c r="Q4" s="11"/>
      <c r="R4" s="11"/>
      <c r="S4" s="11"/>
      <c r="T4" s="11"/>
      <c r="U4" s="16">
        <f>SUM(O4:T4)</f>
        <v>0</v>
      </c>
      <c r="V4" s="12">
        <f t="shared" ref="V4" si="2">K4-U4+L4+M4</f>
        <v>15000000</v>
      </c>
      <c r="W4" s="11"/>
      <c r="X4" s="11"/>
      <c r="Y4" s="11">
        <v>620663.74</v>
      </c>
      <c r="Z4" s="11">
        <v>7583393.6699999999</v>
      </c>
      <c r="AA4" s="11">
        <v>2526979.11</v>
      </c>
      <c r="AB4" s="11">
        <v>2966485.78</v>
      </c>
      <c r="AC4" s="11"/>
      <c r="AD4" s="105">
        <f>SUM(W4:AC4)</f>
        <v>13697522.299999999</v>
      </c>
      <c r="AE4" s="105">
        <f>V4-AD4</f>
        <v>1302477.7000000011</v>
      </c>
      <c r="AF4" s="74">
        <f>AD4/V4</f>
        <v>0.91316815333333323</v>
      </c>
      <c r="AG4" s="86"/>
      <c r="AH4" s="86">
        <v>737095.7</v>
      </c>
      <c r="AI4" s="86">
        <v>107717</v>
      </c>
      <c r="AJ4" s="86">
        <v>107717</v>
      </c>
      <c r="AK4" s="86">
        <v>97717</v>
      </c>
      <c r="AL4" s="86">
        <v>97717</v>
      </c>
      <c r="AM4" s="86">
        <v>88063</v>
      </c>
      <c r="AN4" s="86">
        <v>66451</v>
      </c>
      <c r="AO4" s="86"/>
      <c r="AP4" s="86"/>
      <c r="AQ4" s="86"/>
      <c r="AR4" s="134"/>
      <c r="AS4" s="133">
        <f>SUM(AG4:AR4)</f>
        <v>1302477.7</v>
      </c>
      <c r="AT4" s="133">
        <f>AS4-AE4</f>
        <v>0</v>
      </c>
      <c r="AU4" s="135" t="s">
        <v>175</v>
      </c>
      <c r="AV4" s="90" t="s">
        <v>176</v>
      </c>
    </row>
    <row r="5" spans="1:48" s="102" customFormat="1" ht="21" customHeight="1" x14ac:dyDescent="0.2">
      <c r="A5" s="95"/>
      <c r="B5" s="95"/>
      <c r="C5" s="96"/>
      <c r="D5" s="95"/>
      <c r="E5" s="97"/>
      <c r="F5" s="98"/>
      <c r="G5" s="95"/>
      <c r="H5" s="95"/>
      <c r="I5" s="95"/>
      <c r="J5" s="95"/>
      <c r="K5" s="99">
        <f t="shared" ref="K5:AE5" si="3">SUM(K4:K4)</f>
        <v>15000000</v>
      </c>
      <c r="L5" s="99">
        <f t="shared" si="3"/>
        <v>0</v>
      </c>
      <c r="M5" s="99">
        <f t="shared" si="3"/>
        <v>0</v>
      </c>
      <c r="N5" s="99">
        <f t="shared" si="3"/>
        <v>15000000</v>
      </c>
      <c r="O5" s="99">
        <f t="shared" si="3"/>
        <v>0</v>
      </c>
      <c r="P5" s="99">
        <f t="shared" si="3"/>
        <v>0</v>
      </c>
      <c r="Q5" s="99">
        <f t="shared" si="3"/>
        <v>0</v>
      </c>
      <c r="R5" s="99">
        <f t="shared" si="3"/>
        <v>0</v>
      </c>
      <c r="S5" s="99">
        <f t="shared" si="3"/>
        <v>0</v>
      </c>
      <c r="T5" s="99">
        <f t="shared" si="3"/>
        <v>0</v>
      </c>
      <c r="U5" s="99">
        <f t="shared" si="3"/>
        <v>0</v>
      </c>
      <c r="V5" s="99">
        <f t="shared" si="3"/>
        <v>15000000</v>
      </c>
      <c r="W5" s="99">
        <f t="shared" si="3"/>
        <v>0</v>
      </c>
      <c r="X5" s="99">
        <f t="shared" si="3"/>
        <v>0</v>
      </c>
      <c r="Y5" s="99">
        <f t="shared" si="3"/>
        <v>620663.74</v>
      </c>
      <c r="Z5" s="99">
        <f t="shared" si="3"/>
        <v>7583393.6699999999</v>
      </c>
      <c r="AA5" s="99">
        <f t="shared" si="3"/>
        <v>2526979.11</v>
      </c>
      <c r="AB5" s="99">
        <f t="shared" si="3"/>
        <v>2966485.78</v>
      </c>
      <c r="AC5" s="99">
        <f t="shared" si="3"/>
        <v>0</v>
      </c>
      <c r="AD5" s="99">
        <f t="shared" si="3"/>
        <v>13697522.299999999</v>
      </c>
      <c r="AE5" s="99">
        <f t="shared" si="3"/>
        <v>1302477.7000000011</v>
      </c>
      <c r="AF5" s="99"/>
      <c r="AG5" s="99">
        <f t="shared" ref="AG5:AT5" si="4">SUM(AG4:AG4)</f>
        <v>0</v>
      </c>
      <c r="AH5" s="99">
        <f t="shared" si="4"/>
        <v>737095.7</v>
      </c>
      <c r="AI5" s="99">
        <f t="shared" si="4"/>
        <v>107717</v>
      </c>
      <c r="AJ5" s="99">
        <f t="shared" si="4"/>
        <v>107717</v>
      </c>
      <c r="AK5" s="99">
        <f t="shared" si="4"/>
        <v>97717</v>
      </c>
      <c r="AL5" s="99">
        <f t="shared" si="4"/>
        <v>97717</v>
      </c>
      <c r="AM5" s="99">
        <f t="shared" si="4"/>
        <v>88063</v>
      </c>
      <c r="AN5" s="99">
        <f t="shared" si="4"/>
        <v>66451</v>
      </c>
      <c r="AO5" s="99">
        <f t="shared" si="4"/>
        <v>0</v>
      </c>
      <c r="AP5" s="99">
        <f t="shared" si="4"/>
        <v>0</v>
      </c>
      <c r="AQ5" s="99">
        <f t="shared" si="4"/>
        <v>0</v>
      </c>
      <c r="AR5" s="99">
        <f t="shared" si="4"/>
        <v>0</v>
      </c>
      <c r="AS5" s="136">
        <f t="shared" si="4"/>
        <v>1302477.7</v>
      </c>
      <c r="AT5" s="136">
        <f t="shared" si="4"/>
        <v>0</v>
      </c>
      <c r="AU5" s="100"/>
      <c r="AV5" s="101"/>
    </row>
    <row r="6" spans="1:48" s="1" customFormat="1" ht="15" customHeight="1" x14ac:dyDescent="0.2">
      <c r="C6" s="57"/>
      <c r="E6" s="2"/>
      <c r="F6" s="58"/>
      <c r="N6" s="30"/>
      <c r="Q6" s="3"/>
      <c r="AF6" s="5"/>
      <c r="AG6" s="59"/>
      <c r="AH6" s="59"/>
      <c r="AI6" s="59"/>
      <c r="AJ6" s="59"/>
      <c r="AK6" s="59"/>
      <c r="AL6" s="59"/>
      <c r="AM6" s="59"/>
      <c r="AN6" s="59"/>
      <c r="AO6" s="59"/>
      <c r="AP6" s="59"/>
      <c r="AQ6" s="59"/>
      <c r="AR6" s="59"/>
      <c r="AS6" s="59"/>
      <c r="AT6" s="59"/>
      <c r="AU6" s="91"/>
      <c r="AV6" s="92"/>
    </row>
    <row r="7" spans="1:48" s="1" customFormat="1" ht="15" customHeight="1" x14ac:dyDescent="0.2">
      <c r="C7" s="57"/>
      <c r="E7" s="2"/>
      <c r="F7" s="58"/>
      <c r="N7" s="30"/>
      <c r="Q7" s="3"/>
      <c r="AF7" s="5"/>
      <c r="AG7" s="59"/>
      <c r="AH7" s="59"/>
      <c r="AI7" s="59"/>
      <c r="AJ7" s="59"/>
      <c r="AK7" s="59"/>
      <c r="AL7" s="59"/>
      <c r="AM7" s="59"/>
      <c r="AN7" s="59"/>
      <c r="AO7" s="59"/>
      <c r="AP7" s="59"/>
      <c r="AQ7" s="59"/>
      <c r="AR7" s="59"/>
      <c r="AS7" s="59"/>
      <c r="AT7" s="59"/>
      <c r="AU7" s="91"/>
      <c r="AV7" s="92"/>
    </row>
    <row r="8" spans="1:48" s="1" customFormat="1" ht="15" customHeight="1" x14ac:dyDescent="0.2">
      <c r="C8" s="57"/>
      <c r="E8" s="2"/>
      <c r="F8" s="58"/>
      <c r="N8" s="30"/>
      <c r="Q8" s="3"/>
      <c r="AF8" s="5"/>
      <c r="AG8" s="59"/>
      <c r="AH8" s="59"/>
      <c r="AI8" s="59"/>
      <c r="AJ8" s="59"/>
      <c r="AK8" s="59"/>
      <c r="AL8" s="59"/>
      <c r="AM8" s="59"/>
      <c r="AN8" s="59"/>
      <c r="AO8" s="59"/>
      <c r="AP8" s="59"/>
      <c r="AQ8" s="59"/>
      <c r="AR8" s="59"/>
      <c r="AS8" s="59"/>
      <c r="AT8" s="59"/>
      <c r="AU8" s="91"/>
      <c r="AV8" s="92"/>
    </row>
    <row r="9" spans="1:48" s="1" customFormat="1" ht="15" customHeight="1" x14ac:dyDescent="0.2">
      <c r="C9" s="57"/>
      <c r="E9" s="2"/>
      <c r="F9" s="58"/>
      <c r="N9" s="30"/>
      <c r="Q9" s="3"/>
      <c r="AF9" s="5"/>
      <c r="AG9" s="59"/>
      <c r="AH9" s="59"/>
      <c r="AI9" s="59"/>
      <c r="AJ9" s="59"/>
      <c r="AK9" s="59"/>
      <c r="AL9" s="59"/>
      <c r="AM9" s="59"/>
      <c r="AN9" s="59"/>
      <c r="AO9" s="59"/>
      <c r="AP9" s="59"/>
      <c r="AQ9" s="59"/>
      <c r="AR9" s="59"/>
      <c r="AS9" s="59"/>
      <c r="AT9" s="59"/>
      <c r="AU9" s="91"/>
      <c r="AV9" s="92"/>
    </row>
    <row r="10" spans="1:48" s="1" customFormat="1" ht="15" customHeight="1" x14ac:dyDescent="0.2">
      <c r="C10" s="57"/>
      <c r="E10" s="2"/>
      <c r="F10" s="58"/>
      <c r="N10" s="30"/>
      <c r="Q10" s="3"/>
      <c r="AF10" s="5"/>
      <c r="AG10" s="59"/>
      <c r="AH10" s="59"/>
      <c r="AI10" s="59"/>
      <c r="AJ10" s="59"/>
      <c r="AK10" s="59"/>
      <c r="AL10" s="59"/>
      <c r="AM10" s="59"/>
      <c r="AN10" s="59"/>
      <c r="AO10" s="59"/>
      <c r="AP10" s="59"/>
      <c r="AQ10" s="59"/>
      <c r="AR10" s="59"/>
      <c r="AS10" s="59"/>
      <c r="AT10" s="59"/>
      <c r="AU10" s="91"/>
      <c r="AV10" s="92"/>
    </row>
    <row r="11" spans="1:48" s="1" customFormat="1" ht="15" customHeight="1" x14ac:dyDescent="0.2">
      <c r="C11" s="57"/>
      <c r="E11" s="2"/>
      <c r="F11" s="58"/>
      <c r="N11" s="30"/>
      <c r="Q11" s="3"/>
      <c r="AF11" s="5"/>
      <c r="AG11" s="59"/>
      <c r="AH11" s="59"/>
      <c r="AI11" s="59"/>
      <c r="AJ11" s="59"/>
      <c r="AK11" s="59"/>
      <c r="AL11" s="59"/>
      <c r="AM11" s="59"/>
      <c r="AN11" s="59"/>
      <c r="AO11" s="59"/>
      <c r="AP11" s="59"/>
      <c r="AQ11" s="59"/>
      <c r="AR11" s="59"/>
      <c r="AS11" s="59"/>
      <c r="AT11" s="59"/>
      <c r="AU11" s="91"/>
      <c r="AV11" s="92"/>
    </row>
    <row r="12" spans="1:48" s="1" customFormat="1" ht="15" customHeight="1" x14ac:dyDescent="0.2">
      <c r="C12" s="57"/>
      <c r="E12" s="2"/>
      <c r="F12" s="58"/>
      <c r="N12" s="30"/>
      <c r="Q12" s="3"/>
      <c r="AF12" s="5"/>
      <c r="AG12" s="59"/>
      <c r="AH12" s="59"/>
      <c r="AI12" s="59"/>
      <c r="AJ12" s="59"/>
      <c r="AK12" s="59"/>
      <c r="AL12" s="59"/>
      <c r="AM12" s="59"/>
      <c r="AN12" s="59"/>
      <c r="AO12" s="59"/>
      <c r="AP12" s="59"/>
      <c r="AQ12" s="59"/>
      <c r="AR12" s="59"/>
      <c r="AS12" s="59"/>
      <c r="AT12" s="59"/>
      <c r="AU12" s="91"/>
      <c r="AV12" s="92"/>
    </row>
    <row r="13" spans="1:48" s="1" customFormat="1" ht="15" customHeight="1" x14ac:dyDescent="0.2">
      <c r="C13" s="57"/>
      <c r="E13" s="2"/>
      <c r="F13" s="58"/>
      <c r="N13" s="30"/>
      <c r="Q13" s="3"/>
      <c r="AF13" s="5"/>
      <c r="AG13" s="59"/>
      <c r="AH13" s="59"/>
      <c r="AI13" s="59"/>
      <c r="AJ13" s="59"/>
      <c r="AK13" s="59"/>
      <c r="AL13" s="59"/>
      <c r="AM13" s="59"/>
      <c r="AN13" s="59"/>
      <c r="AO13" s="59"/>
      <c r="AP13" s="59"/>
      <c r="AQ13" s="59"/>
      <c r="AR13" s="59"/>
      <c r="AS13" s="59"/>
      <c r="AT13" s="59"/>
      <c r="AU13" s="91"/>
      <c r="AV13" s="92"/>
    </row>
    <row r="14" spans="1:48" s="1" customFormat="1" ht="15" customHeight="1" x14ac:dyDescent="0.2">
      <c r="C14" s="57"/>
      <c r="E14" s="2"/>
      <c r="F14" s="58"/>
      <c r="N14" s="30"/>
      <c r="Q14" s="3"/>
      <c r="AF14" s="5"/>
      <c r="AG14" s="59"/>
      <c r="AH14" s="59"/>
      <c r="AI14" s="59"/>
      <c r="AJ14" s="59"/>
      <c r="AK14" s="59"/>
      <c r="AL14" s="59"/>
      <c r="AM14" s="59"/>
      <c r="AN14" s="59"/>
      <c r="AO14" s="59"/>
      <c r="AP14" s="59"/>
      <c r="AQ14" s="59"/>
      <c r="AR14" s="59"/>
      <c r="AS14" s="59"/>
      <c r="AT14" s="59"/>
      <c r="AU14" s="91"/>
      <c r="AV14" s="92"/>
    </row>
    <row r="15" spans="1:48" s="1" customFormat="1" ht="15" customHeight="1" x14ac:dyDescent="0.2">
      <c r="C15" s="57"/>
      <c r="E15" s="2"/>
      <c r="F15" s="58"/>
      <c r="N15" s="30"/>
      <c r="Q15" s="3"/>
      <c r="X15" s="16">
        <v>1530.07</v>
      </c>
      <c r="Y15" s="16">
        <v>133524.63</v>
      </c>
      <c r="Z15" s="16">
        <v>116176.99</v>
      </c>
      <c r="AA15" s="3">
        <f>X15+Y15+Z15</f>
        <v>251231.69</v>
      </c>
      <c r="AF15" s="5"/>
      <c r="AG15" s="59"/>
      <c r="AH15" s="59"/>
      <c r="AI15" s="59"/>
      <c r="AJ15" s="59"/>
      <c r="AK15" s="59"/>
      <c r="AL15" s="59"/>
      <c r="AM15" s="59"/>
      <c r="AN15" s="59"/>
      <c r="AO15" s="59"/>
      <c r="AP15" s="59"/>
      <c r="AQ15" s="59"/>
      <c r="AR15" s="59"/>
      <c r="AS15" s="59"/>
      <c r="AT15" s="59"/>
      <c r="AU15" s="91"/>
      <c r="AV15" s="92"/>
    </row>
    <row r="16" spans="1:48" s="1" customFormat="1" ht="15" customHeight="1" x14ac:dyDescent="0.2">
      <c r="C16" s="57"/>
      <c r="E16" s="2"/>
      <c r="F16" s="58"/>
      <c r="N16" s="30"/>
      <c r="Q16" s="3"/>
      <c r="Y16" s="1">
        <v>115208.74</v>
      </c>
      <c r="Z16" s="1">
        <v>143709.10999999999</v>
      </c>
      <c r="AA16" s="3">
        <f>X15+Y16+Z16</f>
        <v>260447.91999999998</v>
      </c>
      <c r="AF16" s="5"/>
      <c r="AG16" s="59"/>
      <c r="AH16" s="59"/>
      <c r="AI16" s="59"/>
      <c r="AJ16" s="59"/>
      <c r="AK16" s="59"/>
      <c r="AL16" s="59"/>
      <c r="AM16" s="59"/>
      <c r="AN16" s="59"/>
      <c r="AO16" s="59"/>
      <c r="AP16" s="59"/>
      <c r="AQ16" s="59"/>
      <c r="AR16" s="59"/>
      <c r="AS16" s="59"/>
      <c r="AT16" s="59"/>
      <c r="AU16" s="91"/>
      <c r="AV16" s="92"/>
    </row>
    <row r="17" spans="3:48" s="1" customFormat="1" ht="15" customHeight="1" x14ac:dyDescent="0.2">
      <c r="C17" s="57"/>
      <c r="E17" s="2"/>
      <c r="F17" s="58"/>
      <c r="N17" s="30"/>
      <c r="Q17" s="3"/>
      <c r="AA17" s="3">
        <f>AA16-AA15</f>
        <v>9216.2299999999814</v>
      </c>
      <c r="AF17" s="5"/>
      <c r="AG17" s="59"/>
      <c r="AH17" s="59"/>
      <c r="AI17" s="59"/>
      <c r="AJ17" s="59"/>
      <c r="AK17" s="59"/>
      <c r="AL17" s="59"/>
      <c r="AM17" s="59"/>
      <c r="AN17" s="59"/>
      <c r="AO17" s="59"/>
      <c r="AP17" s="59"/>
      <c r="AQ17" s="59"/>
      <c r="AR17" s="59"/>
      <c r="AS17" s="59"/>
      <c r="AT17" s="59"/>
      <c r="AU17" s="91"/>
      <c r="AV17" s="92"/>
    </row>
    <row r="18" spans="3:48" s="1" customFormat="1" ht="15" customHeight="1" x14ac:dyDescent="0.2">
      <c r="C18" s="57"/>
      <c r="E18" s="2"/>
      <c r="F18" s="58"/>
      <c r="N18" s="30"/>
      <c r="Q18" s="3"/>
      <c r="AF18" s="5"/>
      <c r="AG18" s="59"/>
      <c r="AH18" s="59"/>
      <c r="AI18" s="59"/>
      <c r="AJ18" s="59"/>
      <c r="AK18" s="59"/>
      <c r="AL18" s="59"/>
      <c r="AM18" s="59"/>
      <c r="AN18" s="59"/>
      <c r="AO18" s="59"/>
      <c r="AP18" s="59"/>
      <c r="AQ18" s="59"/>
      <c r="AR18" s="59"/>
      <c r="AS18" s="59"/>
      <c r="AT18" s="59"/>
      <c r="AU18" s="91"/>
      <c r="AV18" s="92"/>
    </row>
    <row r="19" spans="3:48" s="1" customFormat="1" ht="15" customHeight="1" x14ac:dyDescent="0.2">
      <c r="C19" s="57"/>
      <c r="E19" s="2"/>
      <c r="F19" s="58"/>
      <c r="N19" s="30"/>
      <c r="Q19" s="3"/>
      <c r="AF19" s="5"/>
      <c r="AG19" s="59"/>
      <c r="AH19" s="59"/>
      <c r="AI19" s="59"/>
      <c r="AJ19" s="59"/>
      <c r="AK19" s="59"/>
      <c r="AL19" s="59"/>
      <c r="AM19" s="59"/>
      <c r="AN19" s="59"/>
      <c r="AO19" s="59"/>
      <c r="AP19" s="59"/>
      <c r="AQ19" s="59"/>
      <c r="AR19" s="59"/>
      <c r="AS19" s="59"/>
      <c r="AT19" s="59"/>
      <c r="AU19" s="91"/>
      <c r="AV19" s="92"/>
    </row>
    <row r="20" spans="3:48" s="1" customFormat="1" ht="15" customHeight="1" x14ac:dyDescent="0.2">
      <c r="C20" s="57"/>
      <c r="E20" s="2"/>
      <c r="F20" s="58"/>
      <c r="N20" s="30"/>
      <c r="Q20" s="3"/>
      <c r="AF20" s="5"/>
      <c r="AG20" s="59"/>
      <c r="AH20" s="59"/>
      <c r="AI20" s="59"/>
      <c r="AJ20" s="59"/>
      <c r="AK20" s="59"/>
      <c r="AL20" s="59"/>
      <c r="AM20" s="59"/>
      <c r="AN20" s="59"/>
      <c r="AO20" s="59"/>
      <c r="AP20" s="59"/>
      <c r="AQ20" s="59"/>
      <c r="AR20" s="59"/>
      <c r="AS20" s="59"/>
      <c r="AT20" s="59"/>
      <c r="AU20" s="91"/>
      <c r="AV20" s="92"/>
    </row>
    <row r="21" spans="3:48" s="1" customFormat="1" ht="15" customHeight="1" x14ac:dyDescent="0.2">
      <c r="C21" s="57"/>
      <c r="E21" s="2"/>
      <c r="F21" s="58"/>
      <c r="N21" s="30"/>
      <c r="Q21" s="3"/>
      <c r="AF21" s="5"/>
      <c r="AG21" s="59"/>
      <c r="AH21" s="59"/>
      <c r="AI21" s="59"/>
      <c r="AJ21" s="59"/>
      <c r="AK21" s="59"/>
      <c r="AL21" s="59"/>
      <c r="AM21" s="59"/>
      <c r="AN21" s="59"/>
      <c r="AO21" s="59"/>
      <c r="AP21" s="59"/>
      <c r="AQ21" s="59"/>
      <c r="AR21" s="59"/>
      <c r="AS21" s="59"/>
      <c r="AT21" s="59"/>
      <c r="AU21" s="91"/>
      <c r="AV21" s="92"/>
    </row>
    <row r="22" spans="3:48" s="1" customFormat="1" ht="15" customHeight="1" x14ac:dyDescent="0.2">
      <c r="C22" s="57"/>
      <c r="E22" s="2"/>
      <c r="F22" s="58"/>
      <c r="N22" s="30"/>
      <c r="Q22" s="3"/>
      <c r="AF22" s="5"/>
      <c r="AG22" s="59"/>
      <c r="AH22" s="59"/>
      <c r="AI22" s="59"/>
      <c r="AJ22" s="59"/>
      <c r="AK22" s="59"/>
      <c r="AL22" s="59"/>
      <c r="AM22" s="59"/>
      <c r="AN22" s="59"/>
      <c r="AO22" s="59"/>
      <c r="AP22" s="59"/>
      <c r="AQ22" s="59"/>
      <c r="AR22" s="59"/>
      <c r="AS22" s="59"/>
      <c r="AT22" s="59"/>
      <c r="AU22" s="91"/>
      <c r="AV22" s="92"/>
    </row>
    <row r="23" spans="3:48" s="1" customFormat="1" ht="15" customHeight="1" x14ac:dyDescent="0.2">
      <c r="C23" s="57"/>
      <c r="E23" s="2"/>
      <c r="F23" s="58"/>
      <c r="N23" s="30"/>
      <c r="Q23" s="3"/>
      <c r="AF23" s="5"/>
      <c r="AG23" s="59"/>
      <c r="AH23" s="59"/>
      <c r="AI23" s="59"/>
      <c r="AJ23" s="59"/>
      <c r="AK23" s="59"/>
      <c r="AL23" s="59"/>
      <c r="AM23" s="59"/>
      <c r="AN23" s="59"/>
      <c r="AO23" s="59"/>
      <c r="AP23" s="59"/>
      <c r="AQ23" s="59"/>
      <c r="AR23" s="59"/>
      <c r="AS23" s="59"/>
      <c r="AT23" s="59"/>
      <c r="AU23" s="91"/>
      <c r="AV23" s="92"/>
    </row>
    <row r="24" spans="3:48" s="1" customFormat="1" ht="15" customHeight="1" x14ac:dyDescent="0.2">
      <c r="C24" s="57"/>
      <c r="E24" s="2"/>
      <c r="F24" s="58"/>
      <c r="N24" s="30"/>
      <c r="Q24" s="3"/>
      <c r="AF24" s="5"/>
      <c r="AG24" s="59"/>
      <c r="AH24" s="59"/>
      <c r="AI24" s="59"/>
      <c r="AJ24" s="59"/>
      <c r="AK24" s="59"/>
      <c r="AL24" s="59"/>
      <c r="AM24" s="59"/>
      <c r="AN24" s="59"/>
      <c r="AO24" s="59"/>
      <c r="AP24" s="59"/>
      <c r="AQ24" s="59"/>
      <c r="AR24" s="59"/>
      <c r="AS24" s="59"/>
      <c r="AT24" s="59"/>
      <c r="AU24" s="91"/>
      <c r="AV24" s="92"/>
    </row>
    <row r="25" spans="3:48" s="1" customFormat="1" ht="15" customHeight="1" x14ac:dyDescent="0.2">
      <c r="C25" s="57"/>
      <c r="E25" s="2"/>
      <c r="F25" s="58"/>
      <c r="N25" s="30"/>
      <c r="Q25" s="3"/>
      <c r="AF25" s="5"/>
      <c r="AG25" s="59"/>
      <c r="AH25" s="59"/>
      <c r="AI25" s="59"/>
      <c r="AJ25" s="59"/>
      <c r="AK25" s="59"/>
      <c r="AL25" s="59"/>
      <c r="AM25" s="59"/>
      <c r="AN25" s="59"/>
      <c r="AO25" s="59"/>
      <c r="AP25" s="59"/>
      <c r="AQ25" s="59"/>
      <c r="AR25" s="59"/>
      <c r="AS25" s="59"/>
      <c r="AT25" s="59"/>
      <c r="AU25" s="91"/>
      <c r="AV25" s="92"/>
    </row>
    <row r="26" spans="3:48" s="1" customFormat="1" ht="15" customHeight="1" x14ac:dyDescent="0.2">
      <c r="C26" s="57"/>
      <c r="E26" s="2"/>
      <c r="F26" s="58"/>
      <c r="N26" s="30"/>
      <c r="Q26" s="3"/>
      <c r="AF26" s="5"/>
      <c r="AG26" s="59"/>
      <c r="AH26" s="59"/>
      <c r="AI26" s="59"/>
      <c r="AJ26" s="59"/>
      <c r="AK26" s="59"/>
      <c r="AL26" s="59"/>
      <c r="AM26" s="59"/>
      <c r="AN26" s="59"/>
      <c r="AO26" s="59"/>
      <c r="AP26" s="59"/>
      <c r="AQ26" s="59"/>
      <c r="AR26" s="59"/>
      <c r="AS26" s="59"/>
      <c r="AT26" s="59"/>
      <c r="AU26" s="91"/>
      <c r="AV26" s="92"/>
    </row>
    <row r="27" spans="3:48" s="1" customFormat="1" ht="15" customHeight="1" x14ac:dyDescent="0.2">
      <c r="C27" s="57"/>
      <c r="E27" s="2"/>
      <c r="F27" s="58"/>
      <c r="N27" s="30"/>
      <c r="Q27" s="3"/>
      <c r="AF27" s="5"/>
      <c r="AG27" s="59"/>
      <c r="AH27" s="59"/>
      <c r="AI27" s="59"/>
      <c r="AJ27" s="59"/>
      <c r="AK27" s="59"/>
      <c r="AL27" s="59"/>
      <c r="AM27" s="59"/>
      <c r="AN27" s="59"/>
      <c r="AO27" s="59"/>
      <c r="AP27" s="59"/>
      <c r="AQ27" s="59"/>
      <c r="AR27" s="59"/>
      <c r="AS27" s="59"/>
      <c r="AT27" s="59"/>
      <c r="AU27" s="91"/>
      <c r="AV27" s="92"/>
    </row>
    <row r="28" spans="3:48" s="1" customFormat="1" ht="15" customHeight="1" x14ac:dyDescent="0.2">
      <c r="C28" s="57"/>
      <c r="E28" s="2"/>
      <c r="F28" s="58"/>
      <c r="N28" s="30"/>
      <c r="Q28" s="3"/>
      <c r="AF28" s="5"/>
      <c r="AG28" s="59"/>
      <c r="AH28" s="59"/>
      <c r="AI28" s="59"/>
      <c r="AJ28" s="59"/>
      <c r="AK28" s="59"/>
      <c r="AL28" s="59"/>
      <c r="AM28" s="59"/>
      <c r="AN28" s="59"/>
      <c r="AO28" s="59"/>
      <c r="AP28" s="59"/>
      <c r="AQ28" s="59"/>
      <c r="AR28" s="59"/>
      <c r="AS28" s="59"/>
      <c r="AT28" s="59"/>
      <c r="AU28" s="91"/>
      <c r="AV28" s="92"/>
    </row>
    <row r="29" spans="3:48" s="1" customFormat="1" ht="15" customHeight="1" x14ac:dyDescent="0.2">
      <c r="C29" s="57"/>
      <c r="E29" s="2"/>
      <c r="F29" s="58"/>
      <c r="N29" s="30"/>
      <c r="Q29" s="3"/>
      <c r="AF29" s="5"/>
      <c r="AG29" s="59"/>
      <c r="AH29" s="59"/>
      <c r="AI29" s="59"/>
      <c r="AJ29" s="59"/>
      <c r="AK29" s="59"/>
      <c r="AL29" s="59"/>
      <c r="AM29" s="59"/>
      <c r="AN29" s="59"/>
      <c r="AO29" s="59"/>
      <c r="AP29" s="59"/>
      <c r="AQ29" s="59"/>
      <c r="AR29" s="59"/>
      <c r="AS29" s="59"/>
      <c r="AT29" s="59"/>
      <c r="AU29" s="91"/>
      <c r="AV29" s="92"/>
    </row>
    <row r="30" spans="3:48" s="1" customFormat="1" ht="15" customHeight="1" x14ac:dyDescent="0.2">
      <c r="C30" s="57"/>
      <c r="E30" s="2"/>
      <c r="F30" s="58"/>
      <c r="N30" s="30"/>
      <c r="Q30" s="3"/>
      <c r="AF30" s="5"/>
      <c r="AG30" s="59"/>
      <c r="AH30" s="59"/>
      <c r="AI30" s="59"/>
      <c r="AJ30" s="59"/>
      <c r="AK30" s="59"/>
      <c r="AL30" s="59"/>
      <c r="AM30" s="59"/>
      <c r="AN30" s="59"/>
      <c r="AO30" s="59"/>
      <c r="AP30" s="59"/>
      <c r="AQ30" s="59"/>
      <c r="AR30" s="59"/>
      <c r="AS30" s="59"/>
      <c r="AT30" s="59"/>
      <c r="AU30" s="91"/>
      <c r="AV30" s="92"/>
    </row>
    <row r="31" spans="3:48" s="1" customFormat="1" ht="15" customHeight="1" x14ac:dyDescent="0.2">
      <c r="C31" s="57"/>
      <c r="E31" s="2"/>
      <c r="F31" s="58"/>
      <c r="N31" s="30"/>
      <c r="Q31" s="3"/>
      <c r="AF31" s="5"/>
      <c r="AG31" s="59"/>
      <c r="AH31" s="59"/>
      <c r="AI31" s="59"/>
      <c r="AJ31" s="59"/>
      <c r="AK31" s="59"/>
      <c r="AL31" s="59"/>
      <c r="AM31" s="59"/>
      <c r="AN31" s="59"/>
      <c r="AO31" s="59"/>
      <c r="AP31" s="59"/>
      <c r="AQ31" s="59"/>
      <c r="AR31" s="59"/>
      <c r="AS31" s="59"/>
      <c r="AT31" s="59"/>
      <c r="AU31" s="91"/>
      <c r="AV31" s="92"/>
    </row>
    <row r="32" spans="3:48" s="1" customFormat="1" ht="15" customHeight="1" x14ac:dyDescent="0.2">
      <c r="C32" s="57"/>
      <c r="E32" s="2"/>
      <c r="F32" s="58"/>
      <c r="N32" s="30"/>
      <c r="Q32" s="3"/>
      <c r="AF32" s="5"/>
      <c r="AG32" s="59"/>
      <c r="AH32" s="59"/>
      <c r="AI32" s="59"/>
      <c r="AJ32" s="59"/>
      <c r="AK32" s="59"/>
      <c r="AL32" s="59"/>
      <c r="AM32" s="59"/>
      <c r="AN32" s="59"/>
      <c r="AO32" s="59"/>
      <c r="AP32" s="59"/>
      <c r="AQ32" s="59"/>
      <c r="AR32" s="59"/>
      <c r="AS32" s="59"/>
      <c r="AT32" s="59"/>
      <c r="AU32" s="91"/>
      <c r="AV32" s="92"/>
    </row>
    <row r="33" spans="3:48" s="1" customFormat="1" ht="15" customHeight="1" x14ac:dyDescent="0.2">
      <c r="C33" s="57"/>
      <c r="E33" s="2"/>
      <c r="F33" s="58"/>
      <c r="N33" s="30"/>
      <c r="Q33" s="3"/>
      <c r="AF33" s="5"/>
      <c r="AG33" s="59"/>
      <c r="AH33" s="59"/>
      <c r="AI33" s="59"/>
      <c r="AJ33" s="59"/>
      <c r="AK33" s="59"/>
      <c r="AL33" s="59"/>
      <c r="AM33" s="59"/>
      <c r="AN33" s="59"/>
      <c r="AO33" s="59"/>
      <c r="AP33" s="59"/>
      <c r="AQ33" s="59"/>
      <c r="AR33" s="59"/>
      <c r="AS33" s="59"/>
      <c r="AT33" s="59"/>
      <c r="AU33" s="91"/>
      <c r="AV33" s="92"/>
    </row>
    <row r="34" spans="3:48" s="1" customFormat="1" ht="15" customHeight="1" x14ac:dyDescent="0.2">
      <c r="C34" s="57"/>
      <c r="E34" s="2"/>
      <c r="F34" s="58"/>
      <c r="N34" s="30"/>
      <c r="Q34" s="3"/>
      <c r="AF34" s="5"/>
      <c r="AG34" s="59"/>
      <c r="AH34" s="59"/>
      <c r="AI34" s="59"/>
      <c r="AJ34" s="59"/>
      <c r="AK34" s="59"/>
      <c r="AL34" s="59"/>
      <c r="AM34" s="59"/>
      <c r="AN34" s="59"/>
      <c r="AO34" s="59"/>
      <c r="AP34" s="59"/>
      <c r="AQ34" s="59"/>
      <c r="AR34" s="59"/>
      <c r="AS34" s="59"/>
      <c r="AT34" s="59"/>
      <c r="AU34" s="91"/>
      <c r="AV34" s="92"/>
    </row>
    <row r="35" spans="3:48" s="1" customFormat="1" ht="15" customHeight="1" x14ac:dyDescent="0.2">
      <c r="C35" s="57"/>
      <c r="E35" s="2"/>
      <c r="F35" s="58"/>
      <c r="N35" s="30"/>
      <c r="Q35" s="3"/>
      <c r="AF35" s="5"/>
      <c r="AG35" s="59"/>
      <c r="AH35" s="59"/>
      <c r="AI35" s="59"/>
      <c r="AJ35" s="59"/>
      <c r="AK35" s="59"/>
      <c r="AL35" s="59"/>
      <c r="AM35" s="59"/>
      <c r="AN35" s="59"/>
      <c r="AO35" s="59"/>
      <c r="AP35" s="59"/>
      <c r="AQ35" s="59"/>
      <c r="AR35" s="59"/>
      <c r="AS35" s="59"/>
      <c r="AT35" s="59"/>
      <c r="AU35" s="91"/>
      <c r="AV35" s="92"/>
    </row>
    <row r="36" spans="3:48" s="1" customFormat="1" ht="15" customHeight="1" x14ac:dyDescent="0.2">
      <c r="C36" s="57"/>
      <c r="E36" s="2"/>
      <c r="F36" s="58"/>
      <c r="N36" s="30"/>
      <c r="Q36" s="3"/>
      <c r="AF36" s="5"/>
      <c r="AG36" s="59"/>
      <c r="AH36" s="59"/>
      <c r="AI36" s="59"/>
      <c r="AJ36" s="59"/>
      <c r="AK36" s="59"/>
      <c r="AL36" s="59"/>
      <c r="AM36" s="59"/>
      <c r="AN36" s="59"/>
      <c r="AO36" s="59"/>
      <c r="AP36" s="59"/>
      <c r="AQ36" s="59"/>
      <c r="AR36" s="59"/>
      <c r="AS36" s="59"/>
      <c r="AT36" s="59"/>
      <c r="AU36" s="91"/>
      <c r="AV36" s="92"/>
    </row>
    <row r="37" spans="3:48" s="1" customFormat="1" ht="15" customHeight="1" x14ac:dyDescent="0.2">
      <c r="C37" s="57"/>
      <c r="E37" s="2"/>
      <c r="F37" s="58"/>
      <c r="N37" s="30"/>
      <c r="Q37" s="3"/>
      <c r="AF37" s="5"/>
      <c r="AG37" s="59"/>
      <c r="AH37" s="59"/>
      <c r="AI37" s="59"/>
      <c r="AJ37" s="59"/>
      <c r="AK37" s="59"/>
      <c r="AL37" s="59"/>
      <c r="AM37" s="59"/>
      <c r="AN37" s="59"/>
      <c r="AO37" s="59"/>
      <c r="AP37" s="59"/>
      <c r="AQ37" s="59"/>
      <c r="AR37" s="59"/>
      <c r="AS37" s="59"/>
      <c r="AT37" s="59"/>
      <c r="AU37" s="91"/>
      <c r="AV37" s="92"/>
    </row>
    <row r="38" spans="3:48" s="1" customFormat="1" ht="15" customHeight="1" x14ac:dyDescent="0.2">
      <c r="C38" s="57"/>
      <c r="E38" s="2"/>
      <c r="F38" s="58"/>
      <c r="N38" s="30"/>
      <c r="Q38" s="3"/>
      <c r="AF38" s="5"/>
      <c r="AG38" s="59"/>
      <c r="AH38" s="59"/>
      <c r="AI38" s="59"/>
      <c r="AJ38" s="59"/>
      <c r="AK38" s="59"/>
      <c r="AL38" s="59"/>
      <c r="AM38" s="59"/>
      <c r="AN38" s="59"/>
      <c r="AO38" s="59"/>
      <c r="AP38" s="59"/>
      <c r="AQ38" s="59"/>
      <c r="AR38" s="59"/>
      <c r="AS38" s="59"/>
      <c r="AT38" s="59"/>
      <c r="AU38" s="91"/>
      <c r="AV38" s="92"/>
    </row>
    <row r="39" spans="3:48" s="1" customFormat="1" ht="15" customHeight="1" x14ac:dyDescent="0.2">
      <c r="C39" s="57"/>
      <c r="E39" s="2"/>
      <c r="F39" s="58"/>
      <c r="N39" s="30"/>
      <c r="Q39" s="3"/>
      <c r="AF39" s="5"/>
      <c r="AG39" s="59"/>
      <c r="AH39" s="59"/>
      <c r="AI39" s="59"/>
      <c r="AJ39" s="59"/>
      <c r="AK39" s="59"/>
      <c r="AL39" s="59"/>
      <c r="AM39" s="59"/>
      <c r="AN39" s="59"/>
      <c r="AO39" s="59"/>
      <c r="AP39" s="59"/>
      <c r="AQ39" s="59"/>
      <c r="AR39" s="59"/>
      <c r="AS39" s="59"/>
      <c r="AT39" s="59"/>
      <c r="AU39" s="91"/>
      <c r="AV39" s="92"/>
    </row>
    <row r="40" spans="3:48" s="1" customFormat="1" ht="15" customHeight="1" x14ac:dyDescent="0.2">
      <c r="C40" s="57"/>
      <c r="E40" s="2"/>
      <c r="F40" s="58"/>
      <c r="N40" s="30"/>
      <c r="Q40" s="3"/>
      <c r="AF40" s="5"/>
      <c r="AG40" s="59"/>
      <c r="AH40" s="59"/>
      <c r="AI40" s="59"/>
      <c r="AJ40" s="59"/>
      <c r="AK40" s="59"/>
      <c r="AL40" s="59"/>
      <c r="AM40" s="59"/>
      <c r="AN40" s="59"/>
      <c r="AO40" s="59"/>
      <c r="AP40" s="59"/>
      <c r="AQ40" s="59"/>
      <c r="AR40" s="59"/>
      <c r="AS40" s="59"/>
      <c r="AT40" s="59"/>
      <c r="AU40" s="91"/>
      <c r="AV40" s="92"/>
    </row>
    <row r="41" spans="3:48" s="1" customFormat="1" ht="15" customHeight="1" x14ac:dyDescent="0.2">
      <c r="C41" s="57"/>
      <c r="E41" s="2"/>
      <c r="F41" s="58"/>
      <c r="N41" s="30"/>
      <c r="Q41" s="3"/>
      <c r="AF41" s="5"/>
      <c r="AG41" s="59"/>
      <c r="AH41" s="59"/>
      <c r="AI41" s="59"/>
      <c r="AJ41" s="59"/>
      <c r="AK41" s="59"/>
      <c r="AL41" s="59"/>
      <c r="AM41" s="59"/>
      <c r="AN41" s="59"/>
      <c r="AO41" s="59"/>
      <c r="AP41" s="59"/>
      <c r="AQ41" s="59"/>
      <c r="AR41" s="59"/>
      <c r="AS41" s="59"/>
      <c r="AT41" s="59"/>
      <c r="AU41" s="91"/>
      <c r="AV41" s="92"/>
    </row>
    <row r="42" spans="3:48" s="1" customFormat="1" ht="15" customHeight="1" x14ac:dyDescent="0.2">
      <c r="C42" s="57"/>
      <c r="E42" s="2"/>
      <c r="F42" s="58"/>
      <c r="N42" s="30"/>
      <c r="Q42" s="3"/>
      <c r="AF42" s="5"/>
      <c r="AG42" s="59"/>
      <c r="AH42" s="59"/>
      <c r="AI42" s="59"/>
      <c r="AJ42" s="59"/>
      <c r="AK42" s="59"/>
      <c r="AL42" s="59"/>
      <c r="AM42" s="59"/>
      <c r="AN42" s="59"/>
      <c r="AO42" s="59"/>
      <c r="AP42" s="59"/>
      <c r="AQ42" s="59"/>
      <c r="AR42" s="59"/>
      <c r="AS42" s="59"/>
      <c r="AT42" s="59"/>
      <c r="AU42" s="91"/>
      <c r="AV42" s="92"/>
    </row>
    <row r="43" spans="3:48" s="1" customFormat="1" ht="15" customHeight="1" x14ac:dyDescent="0.2">
      <c r="C43" s="57"/>
      <c r="E43" s="2"/>
      <c r="F43" s="58"/>
      <c r="N43" s="30"/>
      <c r="Q43" s="3"/>
      <c r="AF43" s="5"/>
      <c r="AG43" s="59"/>
      <c r="AH43" s="59"/>
      <c r="AI43" s="59"/>
      <c r="AJ43" s="59"/>
      <c r="AK43" s="59"/>
      <c r="AL43" s="59"/>
      <c r="AM43" s="59"/>
      <c r="AN43" s="59"/>
      <c r="AO43" s="59"/>
      <c r="AP43" s="59"/>
      <c r="AQ43" s="59"/>
      <c r="AR43" s="59"/>
      <c r="AS43" s="59"/>
      <c r="AT43" s="59"/>
      <c r="AU43" s="91"/>
      <c r="AV43" s="92"/>
    </row>
    <row r="44" spans="3:48" s="1" customFormat="1" ht="15" customHeight="1" x14ac:dyDescent="0.2">
      <c r="C44" s="57"/>
      <c r="E44" s="2"/>
      <c r="F44" s="58"/>
      <c r="N44" s="30"/>
      <c r="Q44" s="3"/>
      <c r="AF44" s="5"/>
      <c r="AG44" s="59"/>
      <c r="AH44" s="59"/>
      <c r="AI44" s="59"/>
      <c r="AJ44" s="59"/>
      <c r="AK44" s="59"/>
      <c r="AL44" s="59"/>
      <c r="AM44" s="59"/>
      <c r="AN44" s="59"/>
      <c r="AO44" s="59"/>
      <c r="AP44" s="59"/>
      <c r="AQ44" s="59"/>
      <c r="AR44" s="59"/>
      <c r="AS44" s="59"/>
      <c r="AT44" s="59"/>
      <c r="AU44" s="91"/>
      <c r="AV44" s="92"/>
    </row>
    <row r="45" spans="3:48" s="1" customFormat="1" ht="15" customHeight="1" x14ac:dyDescent="0.2">
      <c r="C45" s="57"/>
      <c r="E45" s="2"/>
      <c r="F45" s="58"/>
      <c r="N45" s="30"/>
      <c r="Q45" s="3"/>
      <c r="AF45" s="5"/>
      <c r="AG45" s="59"/>
      <c r="AH45" s="59"/>
      <c r="AI45" s="59"/>
      <c r="AJ45" s="59"/>
      <c r="AK45" s="59"/>
      <c r="AL45" s="59"/>
      <c r="AM45" s="59"/>
      <c r="AN45" s="59"/>
      <c r="AO45" s="59"/>
      <c r="AP45" s="59"/>
      <c r="AQ45" s="59"/>
      <c r="AR45" s="59"/>
      <c r="AS45" s="59"/>
      <c r="AT45" s="59"/>
      <c r="AU45" s="91"/>
      <c r="AV45" s="92"/>
    </row>
    <row r="46" spans="3:48" s="1" customFormat="1" ht="15" customHeight="1" x14ac:dyDescent="0.2">
      <c r="C46" s="57"/>
      <c r="E46" s="2"/>
      <c r="F46" s="58"/>
      <c r="N46" s="30"/>
      <c r="Q46" s="3"/>
      <c r="AF46" s="5"/>
      <c r="AG46" s="59"/>
      <c r="AH46" s="59"/>
      <c r="AI46" s="59"/>
      <c r="AJ46" s="59"/>
      <c r="AK46" s="59"/>
      <c r="AL46" s="59"/>
      <c r="AM46" s="59"/>
      <c r="AN46" s="59"/>
      <c r="AO46" s="59"/>
      <c r="AP46" s="59"/>
      <c r="AQ46" s="59"/>
      <c r="AR46" s="59"/>
      <c r="AS46" s="59"/>
      <c r="AT46" s="59"/>
      <c r="AU46" s="91"/>
      <c r="AV46" s="92"/>
    </row>
    <row r="47" spans="3:48" s="1" customFormat="1" ht="15" customHeight="1" x14ac:dyDescent="0.2">
      <c r="C47" s="57"/>
      <c r="E47" s="2"/>
      <c r="F47" s="58"/>
      <c r="N47" s="30"/>
      <c r="Q47" s="3"/>
      <c r="AF47" s="5"/>
      <c r="AG47" s="59"/>
      <c r="AH47" s="59"/>
      <c r="AI47" s="59"/>
      <c r="AJ47" s="59"/>
      <c r="AK47" s="59"/>
      <c r="AL47" s="59"/>
      <c r="AM47" s="59"/>
      <c r="AN47" s="59"/>
      <c r="AO47" s="59"/>
      <c r="AP47" s="59"/>
      <c r="AQ47" s="59"/>
      <c r="AR47" s="59"/>
      <c r="AS47" s="59"/>
      <c r="AT47" s="59"/>
      <c r="AU47" s="91"/>
      <c r="AV47" s="92"/>
    </row>
    <row r="48" spans="3:48" s="1" customFormat="1" ht="15" customHeight="1" x14ac:dyDescent="0.2">
      <c r="C48" s="57"/>
      <c r="E48" s="2"/>
      <c r="F48" s="58"/>
      <c r="N48" s="30"/>
      <c r="Q48" s="3"/>
      <c r="AF48" s="5"/>
      <c r="AG48" s="59"/>
      <c r="AH48" s="59"/>
      <c r="AI48" s="59"/>
      <c r="AJ48" s="59"/>
      <c r="AK48" s="59"/>
      <c r="AL48" s="59"/>
      <c r="AM48" s="59"/>
      <c r="AN48" s="59"/>
      <c r="AO48" s="59"/>
      <c r="AP48" s="59"/>
      <c r="AQ48" s="59"/>
      <c r="AR48" s="59"/>
      <c r="AS48" s="59"/>
      <c r="AT48" s="59"/>
      <c r="AU48" s="91"/>
      <c r="AV48" s="92"/>
    </row>
    <row r="49" spans="3:48" s="1" customFormat="1" ht="15" customHeight="1" x14ac:dyDescent="0.2">
      <c r="C49" s="57"/>
      <c r="E49" s="2"/>
      <c r="F49" s="58"/>
      <c r="N49" s="30"/>
      <c r="Q49" s="3"/>
      <c r="AF49" s="5"/>
      <c r="AG49" s="59"/>
      <c r="AH49" s="59"/>
      <c r="AI49" s="59"/>
      <c r="AJ49" s="59"/>
      <c r="AK49" s="59"/>
      <c r="AL49" s="59"/>
      <c r="AM49" s="59"/>
      <c r="AN49" s="59"/>
      <c r="AO49" s="59"/>
      <c r="AP49" s="59"/>
      <c r="AQ49" s="59"/>
      <c r="AR49" s="59"/>
      <c r="AS49" s="59"/>
      <c r="AT49" s="59"/>
      <c r="AU49" s="91"/>
      <c r="AV49" s="92"/>
    </row>
    <row r="50" spans="3:48" s="1" customFormat="1" ht="15" customHeight="1" x14ac:dyDescent="0.2">
      <c r="C50" s="57"/>
      <c r="E50" s="2"/>
      <c r="F50" s="58"/>
      <c r="N50" s="30"/>
      <c r="Q50" s="3"/>
      <c r="AF50" s="5"/>
      <c r="AG50" s="59"/>
      <c r="AH50" s="59"/>
      <c r="AI50" s="59"/>
      <c r="AJ50" s="59"/>
      <c r="AK50" s="59"/>
      <c r="AL50" s="59"/>
      <c r="AM50" s="59"/>
      <c r="AN50" s="59"/>
      <c r="AO50" s="59"/>
      <c r="AP50" s="59"/>
      <c r="AQ50" s="59"/>
      <c r="AR50" s="59"/>
      <c r="AS50" s="59"/>
      <c r="AT50" s="59"/>
      <c r="AU50" s="91"/>
      <c r="AV50" s="92"/>
    </row>
    <row r="51" spans="3:48" s="1" customFormat="1" ht="15" customHeight="1" x14ac:dyDescent="0.2">
      <c r="C51" s="57"/>
      <c r="E51" s="2"/>
      <c r="F51" s="58"/>
      <c r="N51" s="30"/>
      <c r="Q51" s="3"/>
      <c r="AF51" s="5"/>
      <c r="AG51" s="59"/>
      <c r="AH51" s="59"/>
      <c r="AI51" s="59"/>
      <c r="AJ51" s="59"/>
      <c r="AK51" s="59"/>
      <c r="AL51" s="59"/>
      <c r="AM51" s="59"/>
      <c r="AN51" s="59"/>
      <c r="AO51" s="59"/>
      <c r="AP51" s="59"/>
      <c r="AQ51" s="59"/>
      <c r="AR51" s="59"/>
      <c r="AS51" s="59"/>
      <c r="AT51" s="59"/>
      <c r="AU51" s="91"/>
      <c r="AV51" s="92"/>
    </row>
    <row r="52" spans="3:48" s="1" customFormat="1" ht="15" customHeight="1" x14ac:dyDescent="0.2">
      <c r="C52" s="57"/>
      <c r="E52" s="2"/>
      <c r="F52" s="58"/>
      <c r="N52" s="30"/>
      <c r="Q52" s="3"/>
      <c r="AF52" s="5"/>
      <c r="AG52" s="59"/>
      <c r="AH52" s="59"/>
      <c r="AI52" s="59"/>
      <c r="AJ52" s="59"/>
      <c r="AK52" s="59"/>
      <c r="AL52" s="59"/>
      <c r="AM52" s="59"/>
      <c r="AN52" s="59"/>
      <c r="AO52" s="59"/>
      <c r="AP52" s="59"/>
      <c r="AQ52" s="59"/>
      <c r="AR52" s="59"/>
      <c r="AS52" s="59"/>
      <c r="AT52" s="59"/>
      <c r="AU52" s="91"/>
      <c r="AV52" s="92"/>
    </row>
    <row r="53" spans="3:48" s="1" customFormat="1" ht="15" customHeight="1" x14ac:dyDescent="0.2">
      <c r="C53" s="57"/>
      <c r="E53" s="2"/>
      <c r="F53" s="58"/>
      <c r="N53" s="30"/>
      <c r="Q53" s="3"/>
      <c r="AF53" s="5"/>
      <c r="AG53" s="59"/>
      <c r="AH53" s="59"/>
      <c r="AI53" s="59"/>
      <c r="AJ53" s="59"/>
      <c r="AK53" s="59"/>
      <c r="AL53" s="59"/>
      <c r="AM53" s="59"/>
      <c r="AN53" s="59"/>
      <c r="AO53" s="59"/>
      <c r="AP53" s="59"/>
      <c r="AQ53" s="59"/>
      <c r="AR53" s="59"/>
      <c r="AS53" s="59"/>
      <c r="AT53" s="59"/>
      <c r="AU53" s="91"/>
      <c r="AV53" s="92"/>
    </row>
    <row r="54" spans="3:48" s="1" customFormat="1" ht="15" customHeight="1" x14ac:dyDescent="0.2">
      <c r="C54" s="57"/>
      <c r="E54" s="2"/>
      <c r="F54" s="58"/>
      <c r="N54" s="30"/>
      <c r="Q54" s="3"/>
      <c r="AF54" s="5"/>
      <c r="AG54" s="59"/>
      <c r="AH54" s="59"/>
      <c r="AI54" s="59"/>
      <c r="AJ54" s="59"/>
      <c r="AK54" s="59"/>
      <c r="AL54" s="59"/>
      <c r="AM54" s="59"/>
      <c r="AN54" s="59"/>
      <c r="AO54" s="59"/>
      <c r="AP54" s="59"/>
      <c r="AQ54" s="59"/>
      <c r="AR54" s="59"/>
      <c r="AS54" s="59"/>
      <c r="AT54" s="59"/>
      <c r="AU54" s="91"/>
      <c r="AV54" s="92"/>
    </row>
    <row r="55" spans="3:48" s="1" customFormat="1" ht="15" customHeight="1" x14ac:dyDescent="0.2">
      <c r="C55" s="57"/>
      <c r="E55" s="2"/>
      <c r="F55" s="58"/>
      <c r="N55" s="30"/>
      <c r="Q55" s="3"/>
      <c r="AF55" s="5"/>
      <c r="AG55" s="59"/>
      <c r="AH55" s="59"/>
      <c r="AI55" s="59"/>
      <c r="AJ55" s="59"/>
      <c r="AK55" s="59"/>
      <c r="AL55" s="59"/>
      <c r="AM55" s="59"/>
      <c r="AN55" s="59"/>
      <c r="AO55" s="59"/>
      <c r="AP55" s="59"/>
      <c r="AQ55" s="59"/>
      <c r="AR55" s="59"/>
      <c r="AS55" s="59"/>
      <c r="AT55" s="59"/>
      <c r="AU55" s="91"/>
      <c r="AV55" s="92"/>
    </row>
    <row r="56" spans="3:48" s="1" customFormat="1" ht="15" customHeight="1" x14ac:dyDescent="0.2">
      <c r="C56" s="57"/>
      <c r="E56" s="2"/>
      <c r="F56" s="58"/>
      <c r="N56" s="30"/>
      <c r="Q56" s="3"/>
      <c r="AF56" s="5"/>
      <c r="AG56" s="59"/>
      <c r="AH56" s="59"/>
      <c r="AI56" s="59"/>
      <c r="AJ56" s="59"/>
      <c r="AK56" s="59"/>
      <c r="AL56" s="59"/>
      <c r="AM56" s="59"/>
      <c r="AN56" s="59"/>
      <c r="AO56" s="59"/>
      <c r="AP56" s="59"/>
      <c r="AQ56" s="59"/>
      <c r="AR56" s="59"/>
      <c r="AS56" s="59"/>
      <c r="AT56" s="59"/>
      <c r="AU56" s="91"/>
      <c r="AV56" s="92"/>
    </row>
    <row r="57" spans="3:48" s="1" customFormat="1" ht="15" customHeight="1" x14ac:dyDescent="0.2">
      <c r="C57" s="57"/>
      <c r="E57" s="2"/>
      <c r="F57" s="58"/>
      <c r="N57" s="30"/>
      <c r="Q57" s="3"/>
      <c r="AF57" s="5"/>
      <c r="AG57" s="59"/>
      <c r="AH57" s="59"/>
      <c r="AI57" s="59"/>
      <c r="AJ57" s="59"/>
      <c r="AK57" s="59"/>
      <c r="AL57" s="59"/>
      <c r="AM57" s="59"/>
      <c r="AN57" s="59"/>
      <c r="AO57" s="59"/>
      <c r="AP57" s="59"/>
      <c r="AQ57" s="59"/>
      <c r="AR57" s="59"/>
      <c r="AS57" s="59"/>
      <c r="AT57" s="59"/>
      <c r="AU57" s="91"/>
      <c r="AV57" s="92"/>
    </row>
    <row r="58" spans="3:48" s="1" customFormat="1" ht="15" customHeight="1" x14ac:dyDescent="0.2">
      <c r="C58" s="57"/>
      <c r="E58" s="2"/>
      <c r="F58" s="58"/>
      <c r="N58" s="30"/>
      <c r="Q58" s="3"/>
      <c r="AF58" s="5"/>
      <c r="AG58" s="59"/>
      <c r="AH58" s="59"/>
      <c r="AI58" s="59"/>
      <c r="AJ58" s="59"/>
      <c r="AK58" s="59"/>
      <c r="AL58" s="59"/>
      <c r="AM58" s="59"/>
      <c r="AN58" s="59"/>
      <c r="AO58" s="59"/>
      <c r="AP58" s="59"/>
      <c r="AQ58" s="59"/>
      <c r="AR58" s="59"/>
      <c r="AS58" s="59"/>
      <c r="AT58" s="59"/>
      <c r="AU58" s="91"/>
      <c r="AV58" s="92"/>
    </row>
    <row r="59" spans="3:48" s="1" customFormat="1" ht="15" customHeight="1" x14ac:dyDescent="0.2">
      <c r="C59" s="57"/>
      <c r="E59" s="2"/>
      <c r="F59" s="58"/>
      <c r="N59" s="30"/>
      <c r="Q59" s="3"/>
      <c r="AF59" s="5"/>
      <c r="AG59" s="59"/>
      <c r="AH59" s="59"/>
      <c r="AI59" s="59"/>
      <c r="AJ59" s="59"/>
      <c r="AK59" s="59"/>
      <c r="AL59" s="59"/>
      <c r="AM59" s="59"/>
      <c r="AN59" s="59"/>
      <c r="AO59" s="59"/>
      <c r="AP59" s="59"/>
      <c r="AQ59" s="59"/>
      <c r="AR59" s="59"/>
      <c r="AS59" s="59"/>
      <c r="AT59" s="59"/>
      <c r="AU59" s="91"/>
      <c r="AV59" s="92"/>
    </row>
    <row r="60" spans="3:48" s="1" customFormat="1" ht="15" customHeight="1" x14ac:dyDescent="0.2">
      <c r="C60" s="57"/>
      <c r="E60" s="2"/>
      <c r="F60" s="58"/>
      <c r="N60" s="30"/>
      <c r="Q60" s="3"/>
      <c r="AF60" s="5"/>
      <c r="AG60" s="59"/>
      <c r="AH60" s="59"/>
      <c r="AI60" s="59"/>
      <c r="AJ60" s="59"/>
      <c r="AK60" s="59"/>
      <c r="AL60" s="59"/>
      <c r="AM60" s="59"/>
      <c r="AN60" s="59"/>
      <c r="AO60" s="59"/>
      <c r="AP60" s="59"/>
      <c r="AQ60" s="59"/>
      <c r="AR60" s="59"/>
      <c r="AS60" s="59"/>
      <c r="AT60" s="59"/>
      <c r="AU60" s="91"/>
      <c r="AV60" s="92"/>
    </row>
    <row r="61" spans="3:48" s="1" customFormat="1" ht="15" customHeight="1" x14ac:dyDescent="0.2">
      <c r="C61" s="57"/>
      <c r="E61" s="2"/>
      <c r="F61" s="58"/>
      <c r="N61" s="30"/>
      <c r="Q61" s="3"/>
      <c r="AF61" s="5"/>
      <c r="AG61" s="59"/>
      <c r="AH61" s="59"/>
      <c r="AI61" s="59"/>
      <c r="AJ61" s="59"/>
      <c r="AK61" s="59"/>
      <c r="AL61" s="59"/>
      <c r="AM61" s="59"/>
      <c r="AN61" s="59"/>
      <c r="AO61" s="59"/>
      <c r="AP61" s="59"/>
      <c r="AQ61" s="59"/>
      <c r="AR61" s="59"/>
      <c r="AS61" s="59"/>
      <c r="AT61" s="59"/>
      <c r="AU61" s="91"/>
      <c r="AV61" s="92"/>
    </row>
    <row r="62" spans="3:48" s="1" customFormat="1" ht="15" customHeight="1" x14ac:dyDescent="0.2">
      <c r="C62" s="57"/>
      <c r="E62" s="2"/>
      <c r="F62" s="58"/>
      <c r="N62" s="30"/>
      <c r="Q62" s="3"/>
      <c r="AF62" s="5"/>
      <c r="AG62" s="59"/>
      <c r="AH62" s="59"/>
      <c r="AI62" s="59"/>
      <c r="AJ62" s="59"/>
      <c r="AK62" s="59"/>
      <c r="AL62" s="59"/>
      <c r="AM62" s="59"/>
      <c r="AN62" s="59"/>
      <c r="AO62" s="59"/>
      <c r="AP62" s="59"/>
      <c r="AQ62" s="59"/>
      <c r="AR62" s="59"/>
      <c r="AS62" s="59"/>
      <c r="AT62" s="59"/>
      <c r="AU62" s="91"/>
      <c r="AV62" s="92"/>
    </row>
    <row r="63" spans="3:48" s="1" customFormat="1" ht="15" customHeight="1" x14ac:dyDescent="0.2">
      <c r="C63" s="57"/>
      <c r="E63" s="2"/>
      <c r="F63" s="58"/>
      <c r="N63" s="30"/>
      <c r="Q63" s="3"/>
      <c r="AF63" s="5"/>
      <c r="AG63" s="59"/>
      <c r="AH63" s="59"/>
      <c r="AI63" s="59"/>
      <c r="AJ63" s="59"/>
      <c r="AK63" s="59"/>
      <c r="AL63" s="59"/>
      <c r="AM63" s="59"/>
      <c r="AN63" s="59"/>
      <c r="AO63" s="59"/>
      <c r="AP63" s="59"/>
      <c r="AQ63" s="59"/>
      <c r="AR63" s="59"/>
      <c r="AS63" s="59"/>
      <c r="AT63" s="59"/>
      <c r="AU63" s="91"/>
      <c r="AV63" s="92"/>
    </row>
    <row r="64" spans="3:48" s="1" customFormat="1" ht="15" customHeight="1" x14ac:dyDescent="0.2">
      <c r="C64" s="57"/>
      <c r="E64" s="2"/>
      <c r="F64" s="58"/>
      <c r="N64" s="30"/>
      <c r="Q64" s="3"/>
      <c r="AF64" s="5"/>
      <c r="AG64" s="59"/>
      <c r="AH64" s="59"/>
      <c r="AI64" s="59"/>
      <c r="AJ64" s="59"/>
      <c r="AK64" s="59"/>
      <c r="AL64" s="59"/>
      <c r="AM64" s="59"/>
      <c r="AN64" s="59"/>
      <c r="AO64" s="59"/>
      <c r="AP64" s="59"/>
      <c r="AQ64" s="59"/>
      <c r="AR64" s="59"/>
      <c r="AS64" s="59"/>
      <c r="AT64" s="59"/>
      <c r="AU64" s="91"/>
      <c r="AV64" s="92"/>
    </row>
    <row r="65" spans="3:48" s="1" customFormat="1" ht="15" customHeight="1" x14ac:dyDescent="0.2">
      <c r="C65" s="57"/>
      <c r="E65" s="2"/>
      <c r="F65" s="58"/>
      <c r="N65" s="30"/>
      <c r="Q65" s="3"/>
      <c r="AF65" s="5"/>
      <c r="AG65" s="59"/>
      <c r="AH65" s="59"/>
      <c r="AI65" s="59"/>
      <c r="AJ65" s="59"/>
      <c r="AK65" s="59"/>
      <c r="AL65" s="59"/>
      <c r="AM65" s="59"/>
      <c r="AN65" s="59"/>
      <c r="AO65" s="59"/>
      <c r="AP65" s="59"/>
      <c r="AQ65" s="59"/>
      <c r="AR65" s="59"/>
      <c r="AS65" s="59"/>
      <c r="AT65" s="59"/>
      <c r="AU65" s="91"/>
      <c r="AV65" s="92"/>
    </row>
    <row r="66" spans="3:48" s="1" customFormat="1" ht="15" customHeight="1" x14ac:dyDescent="0.2">
      <c r="C66" s="57"/>
      <c r="E66" s="2"/>
      <c r="F66" s="58"/>
      <c r="N66" s="30"/>
      <c r="Q66" s="3"/>
      <c r="AF66" s="5"/>
      <c r="AG66" s="59"/>
      <c r="AH66" s="59"/>
      <c r="AI66" s="59"/>
      <c r="AJ66" s="59"/>
      <c r="AK66" s="59"/>
      <c r="AL66" s="59"/>
      <c r="AM66" s="59"/>
      <c r="AN66" s="59"/>
      <c r="AO66" s="59"/>
      <c r="AP66" s="59"/>
      <c r="AQ66" s="59"/>
      <c r="AR66" s="59"/>
      <c r="AS66" s="59"/>
      <c r="AT66" s="59"/>
      <c r="AU66" s="91"/>
      <c r="AV66" s="92"/>
    </row>
    <row r="67" spans="3:48" s="1" customFormat="1" ht="15" customHeight="1" x14ac:dyDescent="0.2">
      <c r="C67" s="57"/>
      <c r="E67" s="2"/>
      <c r="F67" s="58"/>
      <c r="N67" s="30"/>
      <c r="Q67" s="3"/>
      <c r="AF67" s="5"/>
      <c r="AG67" s="59"/>
      <c r="AH67" s="59"/>
      <c r="AI67" s="59"/>
      <c r="AJ67" s="59"/>
      <c r="AK67" s="59"/>
      <c r="AL67" s="59"/>
      <c r="AM67" s="59"/>
      <c r="AN67" s="59"/>
      <c r="AO67" s="59"/>
      <c r="AP67" s="59"/>
      <c r="AQ67" s="59"/>
      <c r="AR67" s="59"/>
      <c r="AS67" s="59"/>
      <c r="AT67" s="59"/>
      <c r="AU67" s="91"/>
      <c r="AV67" s="92"/>
    </row>
    <row r="68" spans="3:48" s="1" customFormat="1" ht="15" customHeight="1" x14ac:dyDescent="0.2">
      <c r="C68" s="57"/>
      <c r="E68" s="2"/>
      <c r="F68" s="58"/>
      <c r="N68" s="30"/>
      <c r="Q68" s="3"/>
      <c r="AF68" s="5"/>
      <c r="AG68" s="59"/>
      <c r="AH68" s="59"/>
      <c r="AI68" s="59"/>
      <c r="AJ68" s="59"/>
      <c r="AK68" s="59"/>
      <c r="AL68" s="59"/>
      <c r="AM68" s="59"/>
      <c r="AN68" s="59"/>
      <c r="AO68" s="59"/>
      <c r="AP68" s="59"/>
      <c r="AQ68" s="59"/>
      <c r="AR68" s="59"/>
      <c r="AS68" s="59"/>
      <c r="AT68" s="59"/>
      <c r="AU68" s="91"/>
      <c r="AV68" s="92"/>
    </row>
    <row r="69" spans="3:48" s="1" customFormat="1" ht="15" customHeight="1" x14ac:dyDescent="0.2">
      <c r="C69" s="57"/>
      <c r="E69" s="2"/>
      <c r="F69" s="58"/>
      <c r="N69" s="30"/>
      <c r="Q69" s="3"/>
      <c r="AF69" s="5"/>
      <c r="AG69" s="59"/>
      <c r="AH69" s="59"/>
      <c r="AI69" s="59"/>
      <c r="AJ69" s="59"/>
      <c r="AK69" s="59"/>
      <c r="AL69" s="59"/>
      <c r="AM69" s="59"/>
      <c r="AN69" s="59"/>
      <c r="AO69" s="59"/>
      <c r="AP69" s="59"/>
      <c r="AQ69" s="59"/>
      <c r="AR69" s="59"/>
      <c r="AS69" s="59"/>
      <c r="AT69" s="59"/>
      <c r="AU69" s="91"/>
      <c r="AV69" s="92"/>
    </row>
    <row r="70" spans="3:48" s="1" customFormat="1" ht="15" customHeight="1" x14ac:dyDescent="0.2">
      <c r="C70" s="57"/>
      <c r="E70" s="2"/>
      <c r="F70" s="58"/>
      <c r="N70" s="30"/>
      <c r="Q70" s="3"/>
      <c r="AF70" s="5"/>
      <c r="AG70" s="59"/>
      <c r="AH70" s="59"/>
      <c r="AI70" s="59"/>
      <c r="AJ70" s="59"/>
      <c r="AK70" s="59"/>
      <c r="AL70" s="59"/>
      <c r="AM70" s="59"/>
      <c r="AN70" s="59"/>
      <c r="AO70" s="59"/>
      <c r="AP70" s="59"/>
      <c r="AQ70" s="59"/>
      <c r="AR70" s="59"/>
      <c r="AS70" s="59"/>
      <c r="AT70" s="59"/>
      <c r="AU70" s="91"/>
      <c r="AV70" s="92"/>
    </row>
    <row r="71" spans="3:48" s="1" customFormat="1" ht="15" customHeight="1" x14ac:dyDescent="0.2">
      <c r="C71" s="57"/>
      <c r="E71" s="2"/>
      <c r="F71" s="58"/>
      <c r="N71" s="30"/>
      <c r="Q71" s="3"/>
      <c r="AF71" s="5"/>
      <c r="AG71" s="59"/>
      <c r="AH71" s="59"/>
      <c r="AI71" s="59"/>
      <c r="AJ71" s="59"/>
      <c r="AK71" s="59"/>
      <c r="AL71" s="59"/>
      <c r="AM71" s="59"/>
      <c r="AN71" s="59"/>
      <c r="AO71" s="59"/>
      <c r="AP71" s="59"/>
      <c r="AQ71" s="59"/>
      <c r="AR71" s="59"/>
      <c r="AS71" s="59"/>
      <c r="AT71" s="59"/>
      <c r="AU71" s="91"/>
      <c r="AV71" s="92"/>
    </row>
    <row r="72" spans="3:48" s="1" customFormat="1" ht="15" customHeight="1" x14ac:dyDescent="0.2">
      <c r="C72" s="57"/>
      <c r="E72" s="2"/>
      <c r="F72" s="58"/>
      <c r="N72" s="30"/>
      <c r="Q72" s="3"/>
      <c r="AF72" s="5"/>
      <c r="AG72" s="59"/>
      <c r="AH72" s="59"/>
      <c r="AI72" s="59"/>
      <c r="AJ72" s="59"/>
      <c r="AK72" s="59"/>
      <c r="AL72" s="59"/>
      <c r="AM72" s="59"/>
      <c r="AN72" s="59"/>
      <c r="AO72" s="59"/>
      <c r="AP72" s="59"/>
      <c r="AQ72" s="59"/>
      <c r="AR72" s="59"/>
      <c r="AS72" s="59"/>
      <c r="AT72" s="59"/>
      <c r="AU72" s="91"/>
      <c r="AV72" s="92"/>
    </row>
    <row r="73" spans="3:48" s="1" customFormat="1" ht="15" customHeight="1" x14ac:dyDescent="0.2">
      <c r="C73" s="57"/>
      <c r="E73" s="2"/>
      <c r="F73" s="58"/>
      <c r="N73" s="30"/>
      <c r="Q73" s="3"/>
      <c r="AF73" s="5"/>
      <c r="AG73" s="59"/>
      <c r="AH73" s="59"/>
      <c r="AI73" s="59"/>
      <c r="AJ73" s="59"/>
      <c r="AK73" s="59"/>
      <c r="AL73" s="59"/>
      <c r="AM73" s="59"/>
      <c r="AN73" s="59"/>
      <c r="AO73" s="59"/>
      <c r="AP73" s="59"/>
      <c r="AQ73" s="59"/>
      <c r="AR73" s="59"/>
      <c r="AS73" s="59"/>
      <c r="AT73" s="59"/>
      <c r="AU73" s="91"/>
      <c r="AV73" s="92"/>
    </row>
    <row r="74" spans="3:48" s="1" customFormat="1" ht="15" customHeight="1" x14ac:dyDescent="0.2">
      <c r="C74" s="57"/>
      <c r="E74" s="2"/>
      <c r="F74" s="58"/>
      <c r="N74" s="30"/>
      <c r="Q74" s="3"/>
      <c r="AF74" s="5"/>
      <c r="AG74" s="59"/>
      <c r="AH74" s="59"/>
      <c r="AI74" s="59"/>
      <c r="AJ74" s="59"/>
      <c r="AK74" s="59"/>
      <c r="AL74" s="59"/>
      <c r="AM74" s="59"/>
      <c r="AN74" s="59"/>
      <c r="AO74" s="59"/>
      <c r="AP74" s="59"/>
      <c r="AQ74" s="59"/>
      <c r="AR74" s="59"/>
      <c r="AS74" s="59"/>
      <c r="AT74" s="59"/>
      <c r="AU74" s="91"/>
      <c r="AV74" s="92"/>
    </row>
    <row r="75" spans="3:48" s="1" customFormat="1" ht="15" customHeight="1" x14ac:dyDescent="0.2">
      <c r="C75" s="57"/>
      <c r="E75" s="2"/>
      <c r="F75" s="58"/>
      <c r="N75" s="30"/>
      <c r="Q75" s="3"/>
      <c r="AF75" s="5"/>
      <c r="AG75" s="59"/>
      <c r="AH75" s="59"/>
      <c r="AI75" s="59"/>
      <c r="AJ75" s="59"/>
      <c r="AK75" s="59"/>
      <c r="AL75" s="59"/>
      <c r="AM75" s="59"/>
      <c r="AN75" s="59"/>
      <c r="AO75" s="59"/>
      <c r="AP75" s="59"/>
      <c r="AQ75" s="59"/>
      <c r="AR75" s="59"/>
      <c r="AS75" s="59"/>
      <c r="AT75" s="59"/>
      <c r="AU75" s="91"/>
      <c r="AV75" s="92"/>
    </row>
    <row r="76" spans="3:48" s="1" customFormat="1" ht="15" customHeight="1" x14ac:dyDescent="0.2">
      <c r="C76" s="57"/>
      <c r="E76" s="2"/>
      <c r="F76" s="58"/>
      <c r="N76" s="30"/>
      <c r="Q76" s="3"/>
      <c r="AF76" s="5"/>
      <c r="AG76" s="59"/>
      <c r="AH76" s="59"/>
      <c r="AI76" s="59"/>
      <c r="AJ76" s="59"/>
      <c r="AK76" s="59"/>
      <c r="AL76" s="59"/>
      <c r="AM76" s="59"/>
      <c r="AN76" s="59"/>
      <c r="AO76" s="59"/>
      <c r="AP76" s="59"/>
      <c r="AQ76" s="59"/>
      <c r="AR76" s="59"/>
      <c r="AS76" s="59"/>
      <c r="AT76" s="59"/>
      <c r="AU76" s="91"/>
      <c r="AV76" s="92"/>
    </row>
    <row r="77" spans="3:48" s="1" customFormat="1" ht="15" customHeight="1" x14ac:dyDescent="0.2">
      <c r="C77" s="57"/>
      <c r="E77" s="2"/>
      <c r="F77" s="58"/>
      <c r="N77" s="30"/>
      <c r="Q77" s="3"/>
      <c r="AF77" s="5"/>
      <c r="AG77" s="59"/>
      <c r="AH77" s="59"/>
      <c r="AI77" s="59"/>
      <c r="AJ77" s="59"/>
      <c r="AK77" s="59"/>
      <c r="AL77" s="59"/>
      <c r="AM77" s="59"/>
      <c r="AN77" s="59"/>
      <c r="AO77" s="59"/>
      <c r="AP77" s="59"/>
      <c r="AQ77" s="59"/>
      <c r="AR77" s="59"/>
      <c r="AS77" s="59"/>
      <c r="AT77" s="59"/>
      <c r="AU77" s="91"/>
      <c r="AV77" s="92"/>
    </row>
    <row r="78" spans="3:48" s="1" customFormat="1" ht="15" customHeight="1" x14ac:dyDescent="0.2">
      <c r="C78" s="57"/>
      <c r="E78" s="2"/>
      <c r="F78" s="58"/>
      <c r="N78" s="30"/>
      <c r="Q78" s="3"/>
      <c r="AF78" s="5"/>
      <c r="AG78" s="59"/>
      <c r="AH78" s="59"/>
      <c r="AI78" s="59"/>
      <c r="AJ78" s="59"/>
      <c r="AK78" s="59"/>
      <c r="AL78" s="59"/>
      <c r="AM78" s="59"/>
      <c r="AN78" s="59"/>
      <c r="AO78" s="59"/>
      <c r="AP78" s="59"/>
      <c r="AQ78" s="59"/>
      <c r="AR78" s="59"/>
      <c r="AS78" s="59"/>
      <c r="AT78" s="59"/>
      <c r="AU78" s="91"/>
      <c r="AV78" s="92"/>
    </row>
    <row r="79" spans="3:48" s="1" customFormat="1" ht="15" customHeight="1" x14ac:dyDescent="0.2">
      <c r="C79" s="57"/>
      <c r="E79" s="2"/>
      <c r="F79" s="58"/>
      <c r="N79" s="30"/>
      <c r="Q79" s="3"/>
      <c r="AF79" s="5"/>
      <c r="AG79" s="59"/>
      <c r="AH79" s="59"/>
      <c r="AI79" s="59"/>
      <c r="AJ79" s="59"/>
      <c r="AK79" s="59"/>
      <c r="AL79" s="59"/>
      <c r="AM79" s="59"/>
      <c r="AN79" s="59"/>
      <c r="AO79" s="59"/>
      <c r="AP79" s="59"/>
      <c r="AQ79" s="59"/>
      <c r="AR79" s="59"/>
      <c r="AS79" s="59"/>
      <c r="AT79" s="59"/>
      <c r="AU79" s="91"/>
      <c r="AV79" s="92"/>
    </row>
    <row r="80" spans="3:48" s="1" customFormat="1" ht="15" customHeight="1" x14ac:dyDescent="0.2">
      <c r="C80" s="57"/>
      <c r="E80" s="2"/>
      <c r="F80" s="58"/>
      <c r="N80" s="30"/>
      <c r="Q80" s="3"/>
      <c r="AF80" s="5"/>
      <c r="AG80" s="59"/>
      <c r="AH80" s="59"/>
      <c r="AI80" s="59"/>
      <c r="AJ80" s="59"/>
      <c r="AK80" s="59"/>
      <c r="AL80" s="59"/>
      <c r="AM80" s="59"/>
      <c r="AN80" s="59"/>
      <c r="AO80" s="59"/>
      <c r="AP80" s="59"/>
      <c r="AQ80" s="59"/>
      <c r="AR80" s="59"/>
      <c r="AS80" s="59"/>
      <c r="AT80" s="59"/>
      <c r="AU80" s="91"/>
      <c r="AV80" s="92"/>
    </row>
    <row r="81" spans="3:48" s="1" customFormat="1" ht="15" customHeight="1" x14ac:dyDescent="0.2">
      <c r="C81" s="57"/>
      <c r="E81" s="2"/>
      <c r="F81" s="58"/>
      <c r="N81" s="30"/>
      <c r="Q81" s="3"/>
      <c r="AF81" s="5"/>
      <c r="AG81" s="59"/>
      <c r="AH81" s="59"/>
      <c r="AI81" s="59"/>
      <c r="AJ81" s="59"/>
      <c r="AK81" s="59"/>
      <c r="AL81" s="59"/>
      <c r="AM81" s="59"/>
      <c r="AN81" s="59"/>
      <c r="AO81" s="59"/>
      <c r="AP81" s="59"/>
      <c r="AQ81" s="59"/>
      <c r="AR81" s="59"/>
      <c r="AS81" s="59"/>
      <c r="AT81" s="59"/>
      <c r="AU81" s="91"/>
      <c r="AV81" s="92"/>
    </row>
    <row r="82" spans="3:48" s="1" customFormat="1" ht="15" customHeight="1" x14ac:dyDescent="0.2">
      <c r="C82" s="57"/>
      <c r="E82" s="2"/>
      <c r="F82" s="58"/>
      <c r="N82" s="30"/>
      <c r="Q82" s="3"/>
      <c r="AF82" s="5"/>
      <c r="AG82" s="59"/>
      <c r="AH82" s="59"/>
      <c r="AI82" s="59"/>
      <c r="AJ82" s="59"/>
      <c r="AK82" s="59"/>
      <c r="AL82" s="59"/>
      <c r="AM82" s="59"/>
      <c r="AN82" s="59"/>
      <c r="AO82" s="59"/>
      <c r="AP82" s="59"/>
      <c r="AQ82" s="59"/>
      <c r="AR82" s="59"/>
      <c r="AS82" s="59"/>
      <c r="AT82" s="59"/>
      <c r="AU82" s="91"/>
      <c r="AV82" s="92"/>
    </row>
    <row r="83" spans="3:48" s="1" customFormat="1" ht="15" customHeight="1" x14ac:dyDescent="0.2">
      <c r="C83" s="57"/>
      <c r="E83" s="2"/>
      <c r="F83" s="58"/>
      <c r="N83" s="30"/>
      <c r="Q83" s="3"/>
      <c r="AF83" s="5"/>
      <c r="AG83" s="59"/>
      <c r="AH83" s="59"/>
      <c r="AI83" s="59"/>
      <c r="AJ83" s="59"/>
      <c r="AK83" s="59"/>
      <c r="AL83" s="59"/>
      <c r="AM83" s="59"/>
      <c r="AN83" s="59"/>
      <c r="AO83" s="59"/>
      <c r="AP83" s="59"/>
      <c r="AQ83" s="59"/>
      <c r="AR83" s="59"/>
      <c r="AS83" s="59"/>
      <c r="AT83" s="59"/>
      <c r="AU83" s="91"/>
      <c r="AV83" s="92"/>
    </row>
    <row r="84" spans="3:48" s="1" customFormat="1" ht="15" customHeight="1" x14ac:dyDescent="0.2">
      <c r="C84" s="57"/>
      <c r="E84" s="2"/>
      <c r="F84" s="58"/>
      <c r="N84" s="30"/>
      <c r="Q84" s="3"/>
      <c r="AF84" s="5"/>
      <c r="AG84" s="59"/>
      <c r="AH84" s="59"/>
      <c r="AI84" s="59"/>
      <c r="AJ84" s="59"/>
      <c r="AK84" s="59"/>
      <c r="AL84" s="59"/>
      <c r="AM84" s="59"/>
      <c r="AN84" s="59"/>
      <c r="AO84" s="59"/>
      <c r="AP84" s="59"/>
      <c r="AQ84" s="59"/>
      <c r="AR84" s="59"/>
      <c r="AS84" s="59"/>
      <c r="AT84" s="59"/>
      <c r="AU84" s="91"/>
      <c r="AV84" s="92"/>
    </row>
    <row r="85" spans="3:48" s="1" customFormat="1" ht="15" customHeight="1" x14ac:dyDescent="0.2">
      <c r="C85" s="57"/>
      <c r="E85" s="2"/>
      <c r="F85" s="58"/>
      <c r="N85" s="30"/>
      <c r="Q85" s="3"/>
      <c r="AF85" s="5"/>
      <c r="AG85" s="59"/>
      <c r="AH85" s="59"/>
      <c r="AI85" s="59"/>
      <c r="AJ85" s="59"/>
      <c r="AK85" s="59"/>
      <c r="AL85" s="59"/>
      <c r="AM85" s="59"/>
      <c r="AN85" s="59"/>
      <c r="AO85" s="59"/>
      <c r="AP85" s="59"/>
      <c r="AQ85" s="59"/>
      <c r="AR85" s="59"/>
      <c r="AS85" s="59"/>
      <c r="AT85" s="59"/>
      <c r="AU85" s="91"/>
      <c r="AV85" s="92"/>
    </row>
    <row r="86" spans="3:48" s="1" customFormat="1" ht="15" customHeight="1" x14ac:dyDescent="0.2">
      <c r="C86" s="57"/>
      <c r="E86" s="2"/>
      <c r="F86" s="58"/>
      <c r="N86" s="30"/>
      <c r="Q86" s="3"/>
      <c r="AF86" s="5"/>
      <c r="AG86" s="59"/>
      <c r="AH86" s="59"/>
      <c r="AI86" s="59"/>
      <c r="AJ86" s="59"/>
      <c r="AK86" s="59"/>
      <c r="AL86" s="59"/>
      <c r="AM86" s="59"/>
      <c r="AN86" s="59"/>
      <c r="AO86" s="59"/>
      <c r="AP86" s="59"/>
      <c r="AQ86" s="59"/>
      <c r="AR86" s="59"/>
      <c r="AS86" s="59"/>
      <c r="AT86" s="59"/>
      <c r="AU86" s="91"/>
      <c r="AV86" s="92"/>
    </row>
    <row r="87" spans="3:48" s="1" customFormat="1" ht="15" customHeight="1" x14ac:dyDescent="0.2">
      <c r="C87" s="57"/>
      <c r="E87" s="2"/>
      <c r="F87" s="58"/>
      <c r="N87" s="30"/>
      <c r="Q87" s="3"/>
      <c r="AF87" s="5"/>
      <c r="AG87" s="59"/>
      <c r="AH87" s="59"/>
      <c r="AI87" s="59"/>
      <c r="AJ87" s="59"/>
      <c r="AK87" s="59"/>
      <c r="AL87" s="59"/>
      <c r="AM87" s="59"/>
      <c r="AN87" s="59"/>
      <c r="AO87" s="59"/>
      <c r="AP87" s="59"/>
      <c r="AQ87" s="59"/>
      <c r="AR87" s="59"/>
      <c r="AS87" s="59"/>
      <c r="AT87" s="59"/>
      <c r="AU87" s="91"/>
      <c r="AV87" s="92"/>
    </row>
    <row r="88" spans="3:48" s="1" customFormat="1" ht="15" customHeight="1" x14ac:dyDescent="0.2">
      <c r="C88" s="57"/>
      <c r="E88" s="2"/>
      <c r="F88" s="58"/>
      <c r="N88" s="30"/>
      <c r="Q88" s="3"/>
      <c r="AF88" s="5"/>
      <c r="AG88" s="59"/>
      <c r="AH88" s="59"/>
      <c r="AI88" s="59"/>
      <c r="AJ88" s="59"/>
      <c r="AK88" s="59"/>
      <c r="AL88" s="59"/>
      <c r="AM88" s="59"/>
      <c r="AN88" s="59"/>
      <c r="AO88" s="59"/>
      <c r="AP88" s="59"/>
      <c r="AQ88" s="59"/>
      <c r="AR88" s="59"/>
      <c r="AS88" s="59"/>
      <c r="AT88" s="59"/>
      <c r="AU88" s="91"/>
      <c r="AV88" s="92"/>
    </row>
    <row r="89" spans="3:48" s="1" customFormat="1" ht="15" customHeight="1" x14ac:dyDescent="0.2">
      <c r="C89" s="57"/>
      <c r="E89" s="2"/>
      <c r="F89" s="58"/>
      <c r="N89" s="30"/>
      <c r="Q89" s="3"/>
      <c r="AF89" s="5"/>
      <c r="AG89" s="59"/>
      <c r="AH89" s="59"/>
      <c r="AI89" s="59"/>
      <c r="AJ89" s="59"/>
      <c r="AK89" s="59"/>
      <c r="AL89" s="59"/>
      <c r="AM89" s="59"/>
      <c r="AN89" s="59"/>
      <c r="AO89" s="59"/>
      <c r="AP89" s="59"/>
      <c r="AQ89" s="59"/>
      <c r="AR89" s="59"/>
      <c r="AS89" s="59"/>
      <c r="AT89" s="59"/>
      <c r="AU89" s="91"/>
      <c r="AV89" s="92"/>
    </row>
    <row r="90" spans="3:48" s="1" customFormat="1" ht="15" customHeight="1" x14ac:dyDescent="0.2">
      <c r="C90" s="57"/>
      <c r="E90" s="2"/>
      <c r="F90" s="58"/>
      <c r="N90" s="30"/>
      <c r="Q90" s="3"/>
      <c r="AF90" s="5"/>
      <c r="AG90" s="59"/>
      <c r="AH90" s="59"/>
      <c r="AI90" s="59"/>
      <c r="AJ90" s="59"/>
      <c r="AK90" s="59"/>
      <c r="AL90" s="59"/>
      <c r="AM90" s="59"/>
      <c r="AN90" s="59"/>
      <c r="AO90" s="59"/>
      <c r="AP90" s="59"/>
      <c r="AQ90" s="59"/>
      <c r="AR90" s="59"/>
      <c r="AS90" s="59"/>
      <c r="AT90" s="59"/>
      <c r="AU90" s="91"/>
      <c r="AV90" s="92"/>
    </row>
    <row r="91" spans="3:48" s="1" customFormat="1" ht="15" customHeight="1" x14ac:dyDescent="0.2">
      <c r="C91" s="57"/>
      <c r="E91" s="2"/>
      <c r="F91" s="58"/>
      <c r="N91" s="30"/>
      <c r="Q91" s="3"/>
      <c r="AF91" s="5"/>
      <c r="AG91" s="59"/>
      <c r="AH91" s="59"/>
      <c r="AI91" s="59"/>
      <c r="AJ91" s="59"/>
      <c r="AK91" s="59"/>
      <c r="AL91" s="59"/>
      <c r="AM91" s="59"/>
      <c r="AN91" s="59"/>
      <c r="AO91" s="59"/>
      <c r="AP91" s="59"/>
      <c r="AQ91" s="59"/>
      <c r="AR91" s="59"/>
      <c r="AS91" s="59"/>
      <c r="AT91" s="59"/>
      <c r="AU91" s="91"/>
      <c r="AV91" s="92"/>
    </row>
    <row r="92" spans="3:48" s="1" customFormat="1" ht="15" customHeight="1" x14ac:dyDescent="0.2">
      <c r="C92" s="57"/>
      <c r="E92" s="2"/>
      <c r="F92" s="58"/>
      <c r="N92" s="30"/>
      <c r="Q92" s="3"/>
      <c r="AF92" s="5"/>
      <c r="AG92" s="59"/>
      <c r="AH92" s="59"/>
      <c r="AI92" s="59"/>
      <c r="AJ92" s="59"/>
      <c r="AK92" s="59"/>
      <c r="AL92" s="59"/>
      <c r="AM92" s="59"/>
      <c r="AN92" s="59"/>
      <c r="AO92" s="59"/>
      <c r="AP92" s="59"/>
      <c r="AQ92" s="59"/>
      <c r="AR92" s="59"/>
      <c r="AS92" s="59"/>
      <c r="AT92" s="59"/>
      <c r="AU92" s="91"/>
      <c r="AV92" s="92"/>
    </row>
    <row r="93" spans="3:48" s="1" customFormat="1" ht="15" customHeight="1" x14ac:dyDescent="0.2">
      <c r="C93" s="57"/>
      <c r="E93" s="2"/>
      <c r="F93" s="58"/>
      <c r="N93" s="30"/>
      <c r="Q93" s="3"/>
      <c r="AF93" s="5"/>
      <c r="AG93" s="59"/>
      <c r="AH93" s="59"/>
      <c r="AI93" s="59"/>
      <c r="AJ93" s="59"/>
      <c r="AK93" s="59"/>
      <c r="AL93" s="59"/>
      <c r="AM93" s="59"/>
      <c r="AN93" s="59"/>
      <c r="AO93" s="59"/>
      <c r="AP93" s="59"/>
      <c r="AQ93" s="59"/>
      <c r="AR93" s="59"/>
      <c r="AS93" s="59"/>
      <c r="AT93" s="59"/>
      <c r="AU93" s="91"/>
      <c r="AV93" s="92"/>
    </row>
    <row r="94" spans="3:48" s="1" customFormat="1" ht="15" customHeight="1" x14ac:dyDescent="0.2">
      <c r="C94" s="57"/>
      <c r="E94" s="2"/>
      <c r="F94" s="58"/>
      <c r="N94" s="30"/>
      <c r="Q94" s="3"/>
      <c r="AF94" s="5"/>
      <c r="AG94" s="59"/>
      <c r="AH94" s="59"/>
      <c r="AI94" s="59"/>
      <c r="AJ94" s="59"/>
      <c r="AK94" s="59"/>
      <c r="AL94" s="59"/>
      <c r="AM94" s="59"/>
      <c r="AN94" s="59"/>
      <c r="AO94" s="59"/>
      <c r="AP94" s="59"/>
      <c r="AQ94" s="59"/>
      <c r="AR94" s="59"/>
      <c r="AS94" s="59"/>
      <c r="AT94" s="59"/>
      <c r="AU94" s="91"/>
      <c r="AV94" s="92"/>
    </row>
    <row r="95" spans="3:48" s="1" customFormat="1" ht="15" customHeight="1" x14ac:dyDescent="0.2">
      <c r="C95" s="57"/>
      <c r="E95" s="2"/>
      <c r="F95" s="58"/>
      <c r="N95" s="30"/>
      <c r="Q95" s="3"/>
      <c r="AF95" s="5"/>
      <c r="AG95" s="59"/>
      <c r="AH95" s="59"/>
      <c r="AI95" s="59"/>
      <c r="AJ95" s="59"/>
      <c r="AK95" s="59"/>
      <c r="AL95" s="59"/>
      <c r="AM95" s="59"/>
      <c r="AN95" s="59"/>
      <c r="AO95" s="59"/>
      <c r="AP95" s="59"/>
      <c r="AQ95" s="59"/>
      <c r="AR95" s="59"/>
      <c r="AS95" s="59"/>
      <c r="AT95" s="59"/>
      <c r="AU95" s="91"/>
      <c r="AV95" s="92"/>
    </row>
    <row r="96" spans="3:48" s="1" customFormat="1" ht="15" customHeight="1" x14ac:dyDescent="0.2">
      <c r="C96" s="57"/>
      <c r="E96" s="2"/>
      <c r="F96" s="58"/>
      <c r="N96" s="30"/>
      <c r="Q96" s="3"/>
      <c r="AF96" s="5"/>
      <c r="AG96" s="59"/>
      <c r="AH96" s="59"/>
      <c r="AI96" s="59"/>
      <c r="AJ96" s="59"/>
      <c r="AK96" s="59"/>
      <c r="AL96" s="59"/>
      <c r="AM96" s="59"/>
      <c r="AN96" s="59"/>
      <c r="AO96" s="59"/>
      <c r="AP96" s="59"/>
      <c r="AQ96" s="59"/>
      <c r="AR96" s="59"/>
      <c r="AS96" s="59"/>
      <c r="AT96" s="59"/>
      <c r="AU96" s="91"/>
      <c r="AV96" s="92"/>
    </row>
    <row r="97" spans="3:48" s="1" customFormat="1" ht="15" customHeight="1" x14ac:dyDescent="0.2">
      <c r="C97" s="57"/>
      <c r="E97" s="2"/>
      <c r="F97" s="58"/>
      <c r="N97" s="30"/>
      <c r="Q97" s="3"/>
      <c r="AF97" s="5"/>
      <c r="AG97" s="59"/>
      <c r="AH97" s="59"/>
      <c r="AI97" s="59"/>
      <c r="AJ97" s="59"/>
      <c r="AK97" s="59"/>
      <c r="AL97" s="59"/>
      <c r="AM97" s="59"/>
      <c r="AN97" s="59"/>
      <c r="AO97" s="59"/>
      <c r="AP97" s="59"/>
      <c r="AQ97" s="59"/>
      <c r="AR97" s="59"/>
      <c r="AS97" s="59"/>
      <c r="AT97" s="59"/>
      <c r="AU97" s="91"/>
      <c r="AV97" s="92"/>
    </row>
    <row r="98" spans="3:48" s="1" customFormat="1" ht="15" customHeight="1" x14ac:dyDescent="0.2">
      <c r="C98" s="57"/>
      <c r="E98" s="2"/>
      <c r="F98" s="58"/>
      <c r="N98" s="30"/>
      <c r="Q98" s="3"/>
      <c r="AF98" s="5"/>
      <c r="AG98" s="59"/>
      <c r="AH98" s="59"/>
      <c r="AI98" s="59"/>
      <c r="AJ98" s="59"/>
      <c r="AK98" s="59"/>
      <c r="AL98" s="59"/>
      <c r="AM98" s="59"/>
      <c r="AN98" s="59"/>
      <c r="AO98" s="59"/>
      <c r="AP98" s="59"/>
      <c r="AQ98" s="59"/>
      <c r="AR98" s="59"/>
      <c r="AS98" s="59"/>
      <c r="AT98" s="59"/>
      <c r="AU98" s="91"/>
      <c r="AV98" s="92"/>
    </row>
    <row r="99" spans="3:48" s="1" customFormat="1" ht="15" customHeight="1" x14ac:dyDescent="0.2">
      <c r="C99" s="57"/>
      <c r="E99" s="2"/>
      <c r="F99" s="58"/>
      <c r="N99" s="30"/>
      <c r="Q99" s="3"/>
      <c r="AF99" s="5"/>
      <c r="AG99" s="59"/>
      <c r="AH99" s="59"/>
      <c r="AI99" s="59"/>
      <c r="AJ99" s="59"/>
      <c r="AK99" s="59"/>
      <c r="AL99" s="59"/>
      <c r="AM99" s="59"/>
      <c r="AN99" s="59"/>
      <c r="AO99" s="59"/>
      <c r="AP99" s="59"/>
      <c r="AQ99" s="59"/>
      <c r="AR99" s="59"/>
      <c r="AS99" s="59"/>
      <c r="AT99" s="59"/>
      <c r="AU99" s="91"/>
      <c r="AV99" s="92"/>
    </row>
    <row r="100" spans="3:48" s="1" customFormat="1" ht="15" customHeight="1" x14ac:dyDescent="0.2">
      <c r="C100" s="57"/>
      <c r="E100" s="2"/>
      <c r="F100" s="58"/>
      <c r="N100" s="30"/>
      <c r="Q100" s="3"/>
      <c r="AF100" s="5"/>
      <c r="AG100" s="59"/>
      <c r="AH100" s="59"/>
      <c r="AI100" s="59"/>
      <c r="AJ100" s="59"/>
      <c r="AK100" s="59"/>
      <c r="AL100" s="59"/>
      <c r="AM100" s="59"/>
      <c r="AN100" s="59"/>
      <c r="AO100" s="59"/>
      <c r="AP100" s="59"/>
      <c r="AQ100" s="59"/>
      <c r="AR100" s="59"/>
      <c r="AS100" s="59"/>
      <c r="AT100" s="59"/>
      <c r="AU100" s="91"/>
      <c r="AV100" s="92"/>
    </row>
    <row r="101" spans="3:48" s="1" customFormat="1" ht="15" customHeight="1" x14ac:dyDescent="0.2">
      <c r="C101" s="57"/>
      <c r="E101" s="2"/>
      <c r="F101" s="58"/>
      <c r="N101" s="30"/>
      <c r="Q101" s="3"/>
      <c r="AF101" s="5"/>
      <c r="AG101" s="59"/>
      <c r="AH101" s="59"/>
      <c r="AI101" s="59"/>
      <c r="AJ101" s="59"/>
      <c r="AK101" s="59"/>
      <c r="AL101" s="59"/>
      <c r="AM101" s="59"/>
      <c r="AN101" s="59"/>
      <c r="AO101" s="59"/>
      <c r="AP101" s="59"/>
      <c r="AQ101" s="59"/>
      <c r="AR101" s="59"/>
      <c r="AS101" s="59"/>
      <c r="AT101" s="59"/>
      <c r="AU101" s="91"/>
      <c r="AV101" s="92"/>
    </row>
    <row r="102" spans="3:48" s="1" customFormat="1" ht="15" customHeight="1" x14ac:dyDescent="0.2">
      <c r="C102" s="57"/>
      <c r="E102" s="2"/>
      <c r="F102" s="58"/>
      <c r="N102" s="30"/>
      <c r="Q102" s="3"/>
      <c r="AF102" s="5"/>
      <c r="AG102" s="59"/>
      <c r="AH102" s="59"/>
      <c r="AI102" s="59"/>
      <c r="AJ102" s="59"/>
      <c r="AK102" s="59"/>
      <c r="AL102" s="59"/>
      <c r="AM102" s="59"/>
      <c r="AN102" s="59"/>
      <c r="AO102" s="59"/>
      <c r="AP102" s="59"/>
      <c r="AQ102" s="59"/>
      <c r="AR102" s="59"/>
      <c r="AS102" s="59"/>
      <c r="AT102" s="59"/>
      <c r="AU102" s="91"/>
      <c r="AV102" s="92"/>
    </row>
    <row r="103" spans="3:48" s="1" customFormat="1" ht="15" customHeight="1" x14ac:dyDescent="0.2">
      <c r="C103" s="57"/>
      <c r="E103" s="2"/>
      <c r="F103" s="58"/>
      <c r="N103" s="30"/>
      <c r="Q103" s="3"/>
      <c r="AF103" s="5"/>
      <c r="AG103" s="59"/>
      <c r="AH103" s="59"/>
      <c r="AI103" s="59"/>
      <c r="AJ103" s="59"/>
      <c r="AK103" s="59"/>
      <c r="AL103" s="59"/>
      <c r="AM103" s="59"/>
      <c r="AN103" s="59"/>
      <c r="AO103" s="59"/>
      <c r="AP103" s="59"/>
      <c r="AQ103" s="59"/>
      <c r="AR103" s="59"/>
      <c r="AS103" s="59"/>
      <c r="AT103" s="59"/>
      <c r="AU103" s="91"/>
      <c r="AV103" s="92"/>
    </row>
    <row r="104" spans="3:48" s="1" customFormat="1" ht="15" customHeight="1" x14ac:dyDescent="0.2">
      <c r="C104" s="57"/>
      <c r="E104" s="2"/>
      <c r="F104" s="58"/>
      <c r="N104" s="30"/>
      <c r="Q104" s="3"/>
      <c r="AF104" s="5"/>
      <c r="AG104" s="59"/>
      <c r="AH104" s="59"/>
      <c r="AI104" s="59"/>
      <c r="AJ104" s="59"/>
      <c r="AK104" s="59"/>
      <c r="AL104" s="59"/>
      <c r="AM104" s="59"/>
      <c r="AN104" s="59"/>
      <c r="AO104" s="59"/>
      <c r="AP104" s="59"/>
      <c r="AQ104" s="59"/>
      <c r="AR104" s="59"/>
      <c r="AS104" s="59"/>
      <c r="AT104" s="59"/>
      <c r="AU104" s="91"/>
      <c r="AV104" s="92"/>
    </row>
    <row r="105" spans="3:48" s="1" customFormat="1" ht="15" customHeight="1" x14ac:dyDescent="0.2">
      <c r="C105" s="57"/>
      <c r="E105" s="2"/>
      <c r="F105" s="58"/>
      <c r="N105" s="30"/>
      <c r="Q105" s="3"/>
      <c r="AF105" s="5"/>
      <c r="AG105" s="59"/>
      <c r="AH105" s="59"/>
      <c r="AI105" s="59"/>
      <c r="AJ105" s="59"/>
      <c r="AK105" s="59"/>
      <c r="AL105" s="59"/>
      <c r="AM105" s="59"/>
      <c r="AN105" s="59"/>
      <c r="AO105" s="59"/>
      <c r="AP105" s="59"/>
      <c r="AQ105" s="59"/>
      <c r="AR105" s="59"/>
      <c r="AS105" s="59"/>
      <c r="AT105" s="59"/>
      <c r="AU105" s="91"/>
      <c r="AV105" s="92"/>
    </row>
    <row r="106" spans="3:48" s="1" customFormat="1" ht="15" customHeight="1" x14ac:dyDescent="0.2">
      <c r="C106" s="57"/>
      <c r="E106" s="2"/>
      <c r="F106" s="58"/>
      <c r="N106" s="30"/>
      <c r="Q106" s="3"/>
      <c r="AF106" s="5"/>
      <c r="AG106" s="59"/>
      <c r="AH106" s="59"/>
      <c r="AI106" s="59"/>
      <c r="AJ106" s="59"/>
      <c r="AK106" s="59"/>
      <c r="AL106" s="59"/>
      <c r="AM106" s="59"/>
      <c r="AN106" s="59"/>
      <c r="AO106" s="59"/>
      <c r="AP106" s="59"/>
      <c r="AQ106" s="59"/>
      <c r="AR106" s="59"/>
      <c r="AS106" s="59"/>
      <c r="AT106" s="59"/>
      <c r="AU106" s="91"/>
      <c r="AV106" s="92"/>
    </row>
    <row r="107" spans="3:48" s="1" customFormat="1" ht="15" customHeight="1" x14ac:dyDescent="0.2">
      <c r="C107" s="57"/>
      <c r="E107" s="2"/>
      <c r="F107" s="58"/>
      <c r="N107" s="30"/>
      <c r="Q107" s="3"/>
      <c r="AF107" s="5"/>
      <c r="AG107" s="59"/>
      <c r="AH107" s="59"/>
      <c r="AI107" s="59"/>
      <c r="AJ107" s="59"/>
      <c r="AK107" s="59"/>
      <c r="AL107" s="59"/>
      <c r="AM107" s="59"/>
      <c r="AN107" s="59"/>
      <c r="AO107" s="59"/>
      <c r="AP107" s="59"/>
      <c r="AQ107" s="59"/>
      <c r="AR107" s="59"/>
      <c r="AS107" s="59"/>
      <c r="AT107" s="59"/>
      <c r="AU107" s="91"/>
      <c r="AV107" s="92"/>
    </row>
    <row r="108" spans="3:48" s="1" customFormat="1" ht="15" customHeight="1" x14ac:dyDescent="0.2">
      <c r="C108" s="57"/>
      <c r="E108" s="2"/>
      <c r="F108" s="58"/>
      <c r="N108" s="30"/>
      <c r="Q108" s="3"/>
      <c r="AF108" s="5"/>
      <c r="AG108" s="59"/>
      <c r="AH108" s="59"/>
      <c r="AI108" s="59"/>
      <c r="AJ108" s="59"/>
      <c r="AK108" s="59"/>
      <c r="AL108" s="59"/>
      <c r="AM108" s="59"/>
      <c r="AN108" s="59"/>
      <c r="AO108" s="59"/>
      <c r="AP108" s="59"/>
      <c r="AQ108" s="59"/>
      <c r="AR108" s="59"/>
      <c r="AS108" s="59"/>
      <c r="AT108" s="59"/>
      <c r="AU108" s="91"/>
      <c r="AV108" s="92"/>
    </row>
    <row r="109" spans="3:48" s="1" customFormat="1" ht="15" customHeight="1" x14ac:dyDescent="0.2">
      <c r="C109" s="57"/>
      <c r="E109" s="2"/>
      <c r="F109" s="58"/>
      <c r="N109" s="30"/>
      <c r="Q109" s="3"/>
      <c r="AF109" s="5"/>
      <c r="AG109" s="59"/>
      <c r="AH109" s="59"/>
      <c r="AI109" s="59"/>
      <c r="AJ109" s="59"/>
      <c r="AK109" s="59"/>
      <c r="AL109" s="59"/>
      <c r="AM109" s="59"/>
      <c r="AN109" s="59"/>
      <c r="AO109" s="59"/>
      <c r="AP109" s="59"/>
      <c r="AQ109" s="59"/>
      <c r="AR109" s="59"/>
      <c r="AS109" s="59"/>
      <c r="AT109" s="59"/>
      <c r="AU109" s="91"/>
      <c r="AV109" s="92"/>
    </row>
    <row r="110" spans="3:48" s="1" customFormat="1" ht="15" customHeight="1" x14ac:dyDescent="0.2">
      <c r="C110" s="57"/>
      <c r="E110" s="2"/>
      <c r="F110" s="58"/>
      <c r="N110" s="30"/>
      <c r="Q110" s="3"/>
      <c r="AF110" s="5"/>
      <c r="AG110" s="59"/>
      <c r="AH110" s="59"/>
      <c r="AI110" s="59"/>
      <c r="AJ110" s="59"/>
      <c r="AK110" s="59"/>
      <c r="AL110" s="59"/>
      <c r="AM110" s="59"/>
      <c r="AN110" s="59"/>
      <c r="AO110" s="59"/>
      <c r="AP110" s="59"/>
      <c r="AQ110" s="59"/>
      <c r="AR110" s="59"/>
      <c r="AS110" s="59"/>
      <c r="AT110" s="59"/>
      <c r="AU110" s="91"/>
      <c r="AV110" s="92"/>
    </row>
    <row r="111" spans="3:48" s="1" customFormat="1" ht="15" customHeight="1" x14ac:dyDescent="0.2">
      <c r="C111" s="57"/>
      <c r="E111" s="2"/>
      <c r="F111" s="58"/>
      <c r="N111" s="30"/>
      <c r="Q111" s="3"/>
      <c r="AF111" s="5"/>
      <c r="AG111" s="59"/>
      <c r="AH111" s="59"/>
      <c r="AI111" s="59"/>
      <c r="AJ111" s="59"/>
      <c r="AK111" s="59"/>
      <c r="AL111" s="59"/>
      <c r="AM111" s="59"/>
      <c r="AN111" s="59"/>
      <c r="AO111" s="59"/>
      <c r="AP111" s="59"/>
      <c r="AQ111" s="59"/>
      <c r="AR111" s="59"/>
      <c r="AS111" s="59"/>
      <c r="AT111" s="59"/>
      <c r="AU111" s="91"/>
      <c r="AV111" s="92"/>
    </row>
    <row r="112" spans="3:48" s="1" customFormat="1" ht="15" customHeight="1" x14ac:dyDescent="0.2">
      <c r="C112" s="57"/>
      <c r="E112" s="2"/>
      <c r="F112" s="58"/>
      <c r="N112" s="30"/>
      <c r="Q112" s="3"/>
      <c r="AF112" s="5"/>
      <c r="AG112" s="59"/>
      <c r="AH112" s="59"/>
      <c r="AI112" s="59"/>
      <c r="AJ112" s="59"/>
      <c r="AK112" s="59"/>
      <c r="AL112" s="59"/>
      <c r="AM112" s="59"/>
      <c r="AN112" s="59"/>
      <c r="AO112" s="59"/>
      <c r="AP112" s="59"/>
      <c r="AQ112" s="59"/>
      <c r="AR112" s="59"/>
      <c r="AS112" s="59"/>
      <c r="AT112" s="59"/>
      <c r="AU112" s="91"/>
      <c r="AV112" s="92"/>
    </row>
    <row r="113" spans="3:48" s="1" customFormat="1" ht="15" customHeight="1" x14ac:dyDescent="0.2">
      <c r="C113" s="57"/>
      <c r="E113" s="2"/>
      <c r="F113" s="58"/>
      <c r="N113" s="30"/>
      <c r="Q113" s="3"/>
      <c r="AF113" s="5"/>
      <c r="AG113" s="59"/>
      <c r="AH113" s="59"/>
      <c r="AI113" s="59"/>
      <c r="AJ113" s="59"/>
      <c r="AK113" s="59"/>
      <c r="AL113" s="59"/>
      <c r="AM113" s="59"/>
      <c r="AN113" s="59"/>
      <c r="AO113" s="59"/>
      <c r="AP113" s="59"/>
      <c r="AQ113" s="59"/>
      <c r="AR113" s="59"/>
      <c r="AS113" s="59"/>
      <c r="AT113" s="59"/>
      <c r="AU113" s="91"/>
      <c r="AV113" s="92"/>
    </row>
    <row r="114" spans="3:48" s="1" customFormat="1" ht="15" customHeight="1" x14ac:dyDescent="0.2">
      <c r="C114" s="57"/>
      <c r="E114" s="2"/>
      <c r="F114" s="58"/>
      <c r="N114" s="30"/>
      <c r="Q114" s="3"/>
      <c r="AF114" s="5"/>
      <c r="AG114" s="59"/>
      <c r="AH114" s="59"/>
      <c r="AI114" s="59"/>
      <c r="AJ114" s="59"/>
      <c r="AK114" s="59"/>
      <c r="AL114" s="59"/>
      <c r="AM114" s="59"/>
      <c r="AN114" s="59"/>
      <c r="AO114" s="59"/>
      <c r="AP114" s="59"/>
      <c r="AQ114" s="59"/>
      <c r="AR114" s="59"/>
      <c r="AS114" s="59"/>
      <c r="AT114" s="59"/>
      <c r="AU114" s="91"/>
      <c r="AV114" s="92"/>
    </row>
    <row r="115" spans="3:48" s="1" customFormat="1" ht="15" customHeight="1" x14ac:dyDescent="0.2">
      <c r="C115" s="57"/>
      <c r="E115" s="2"/>
      <c r="F115" s="58"/>
      <c r="N115" s="30"/>
      <c r="Q115" s="3"/>
      <c r="AF115" s="5"/>
      <c r="AG115" s="59"/>
      <c r="AH115" s="59"/>
      <c r="AI115" s="59"/>
      <c r="AJ115" s="59"/>
      <c r="AK115" s="59"/>
      <c r="AL115" s="59"/>
      <c r="AM115" s="59"/>
      <c r="AN115" s="59"/>
      <c r="AO115" s="59"/>
      <c r="AP115" s="59"/>
      <c r="AQ115" s="59"/>
      <c r="AR115" s="59"/>
      <c r="AS115" s="59"/>
      <c r="AT115" s="59"/>
      <c r="AU115" s="91"/>
      <c r="AV115" s="92"/>
    </row>
    <row r="116" spans="3:48" s="1" customFormat="1" ht="15" customHeight="1" x14ac:dyDescent="0.2">
      <c r="C116" s="57"/>
      <c r="E116" s="2"/>
      <c r="F116" s="58"/>
      <c r="N116" s="30"/>
      <c r="Q116" s="3"/>
      <c r="AF116" s="5"/>
      <c r="AG116" s="59"/>
      <c r="AH116" s="59"/>
      <c r="AI116" s="59"/>
      <c r="AJ116" s="59"/>
      <c r="AK116" s="59"/>
      <c r="AL116" s="59"/>
      <c r="AM116" s="59"/>
      <c r="AN116" s="59"/>
      <c r="AO116" s="59"/>
      <c r="AP116" s="59"/>
      <c r="AQ116" s="59"/>
      <c r="AR116" s="59"/>
      <c r="AS116" s="59"/>
      <c r="AT116" s="59"/>
      <c r="AU116" s="91"/>
      <c r="AV116" s="92"/>
    </row>
    <row r="117" spans="3:48" s="1" customFormat="1" ht="15" customHeight="1" x14ac:dyDescent="0.2">
      <c r="C117" s="57"/>
      <c r="E117" s="2"/>
      <c r="F117" s="58"/>
      <c r="N117" s="30"/>
      <c r="Q117" s="3"/>
      <c r="AF117" s="5"/>
      <c r="AG117" s="59"/>
      <c r="AH117" s="59"/>
      <c r="AI117" s="59"/>
      <c r="AJ117" s="59"/>
      <c r="AK117" s="59"/>
      <c r="AL117" s="59"/>
      <c r="AM117" s="59"/>
      <c r="AN117" s="59"/>
      <c r="AO117" s="59"/>
      <c r="AP117" s="59"/>
      <c r="AQ117" s="59"/>
      <c r="AR117" s="59"/>
      <c r="AS117" s="59"/>
      <c r="AT117" s="59"/>
      <c r="AU117" s="91"/>
      <c r="AV117" s="92"/>
    </row>
    <row r="118" spans="3:48" s="1" customFormat="1" ht="15" customHeight="1" x14ac:dyDescent="0.2">
      <c r="C118" s="57"/>
      <c r="E118" s="2"/>
      <c r="F118" s="58"/>
      <c r="N118" s="30"/>
      <c r="Q118" s="3"/>
      <c r="AF118" s="5"/>
      <c r="AG118" s="59"/>
      <c r="AH118" s="59"/>
      <c r="AI118" s="59"/>
      <c r="AJ118" s="59"/>
      <c r="AK118" s="59"/>
      <c r="AL118" s="59"/>
      <c r="AM118" s="59"/>
      <c r="AN118" s="59"/>
      <c r="AO118" s="59"/>
      <c r="AP118" s="59"/>
      <c r="AQ118" s="59"/>
      <c r="AR118" s="59"/>
      <c r="AS118" s="59"/>
      <c r="AT118" s="59"/>
      <c r="AU118" s="91"/>
      <c r="AV118" s="92"/>
    </row>
    <row r="119" spans="3:48" s="1" customFormat="1" ht="15" customHeight="1" x14ac:dyDescent="0.2">
      <c r="C119" s="57"/>
      <c r="E119" s="2"/>
      <c r="F119" s="58"/>
      <c r="N119" s="30"/>
      <c r="Q119" s="3"/>
      <c r="AF119" s="5"/>
      <c r="AG119" s="59"/>
      <c r="AH119" s="59"/>
      <c r="AI119" s="59"/>
      <c r="AJ119" s="59"/>
      <c r="AK119" s="59"/>
      <c r="AL119" s="59"/>
      <c r="AM119" s="59"/>
      <c r="AN119" s="59"/>
      <c r="AO119" s="59"/>
      <c r="AP119" s="59"/>
      <c r="AQ119" s="59"/>
      <c r="AR119" s="59"/>
      <c r="AS119" s="59"/>
      <c r="AT119" s="59"/>
      <c r="AU119" s="91"/>
      <c r="AV119" s="92"/>
    </row>
    <row r="120" spans="3:48" s="1" customFormat="1" ht="15" customHeight="1" x14ac:dyDescent="0.2">
      <c r="C120" s="57"/>
      <c r="E120" s="2"/>
      <c r="F120" s="58"/>
      <c r="N120" s="30"/>
      <c r="Q120" s="3"/>
      <c r="AF120" s="5"/>
      <c r="AG120" s="59"/>
      <c r="AH120" s="59"/>
      <c r="AI120" s="59"/>
      <c r="AJ120" s="59"/>
      <c r="AK120" s="59"/>
      <c r="AL120" s="59"/>
      <c r="AM120" s="59"/>
      <c r="AN120" s="59"/>
      <c r="AO120" s="59"/>
      <c r="AP120" s="59"/>
      <c r="AQ120" s="59"/>
      <c r="AR120" s="59"/>
      <c r="AS120" s="59"/>
      <c r="AT120" s="59"/>
      <c r="AU120" s="91"/>
      <c r="AV120" s="92"/>
    </row>
    <row r="121" spans="3:48" s="1" customFormat="1" ht="15" customHeight="1" x14ac:dyDescent="0.2">
      <c r="C121" s="57"/>
      <c r="E121" s="2"/>
      <c r="F121" s="58"/>
      <c r="N121" s="30"/>
      <c r="Q121" s="3"/>
      <c r="AF121" s="5"/>
      <c r="AG121" s="59"/>
      <c r="AH121" s="59"/>
      <c r="AI121" s="59"/>
      <c r="AJ121" s="59"/>
      <c r="AK121" s="59"/>
      <c r="AL121" s="59"/>
      <c r="AM121" s="59"/>
      <c r="AN121" s="59"/>
      <c r="AO121" s="59"/>
      <c r="AP121" s="59"/>
      <c r="AQ121" s="59"/>
      <c r="AR121" s="59"/>
      <c r="AS121" s="59"/>
      <c r="AT121" s="59"/>
      <c r="AU121" s="91"/>
      <c r="AV121" s="92"/>
    </row>
    <row r="122" spans="3:48" s="1" customFormat="1" ht="15" customHeight="1" x14ac:dyDescent="0.2">
      <c r="C122" s="57"/>
      <c r="E122" s="2"/>
      <c r="F122" s="58"/>
      <c r="N122" s="30"/>
      <c r="Q122" s="3"/>
      <c r="AF122" s="5"/>
      <c r="AG122" s="59"/>
      <c r="AH122" s="59"/>
      <c r="AI122" s="59"/>
      <c r="AJ122" s="59"/>
      <c r="AK122" s="59"/>
      <c r="AL122" s="59"/>
      <c r="AM122" s="59"/>
      <c r="AN122" s="59"/>
      <c r="AO122" s="59"/>
      <c r="AP122" s="59"/>
      <c r="AQ122" s="59"/>
      <c r="AR122" s="59"/>
      <c r="AS122" s="59"/>
      <c r="AT122" s="59"/>
      <c r="AU122" s="91"/>
      <c r="AV122" s="92"/>
    </row>
    <row r="123" spans="3:48" s="1" customFormat="1" ht="15" customHeight="1" x14ac:dyDescent="0.2">
      <c r="C123" s="57"/>
      <c r="E123" s="2"/>
      <c r="F123" s="58"/>
      <c r="N123" s="30"/>
      <c r="Q123" s="3"/>
      <c r="AF123" s="5"/>
      <c r="AG123" s="59"/>
      <c r="AH123" s="59"/>
      <c r="AI123" s="59"/>
      <c r="AJ123" s="59"/>
      <c r="AK123" s="59"/>
      <c r="AL123" s="59"/>
      <c r="AM123" s="59"/>
      <c r="AN123" s="59"/>
      <c r="AO123" s="59"/>
      <c r="AP123" s="59"/>
      <c r="AQ123" s="59"/>
      <c r="AR123" s="59"/>
      <c r="AS123" s="59"/>
      <c r="AT123" s="59"/>
      <c r="AU123" s="91"/>
      <c r="AV123" s="92"/>
    </row>
    <row r="124" spans="3:48" ht="15" customHeight="1" x14ac:dyDescent="0.25"/>
    <row r="125" spans="3:48" ht="15" customHeight="1" x14ac:dyDescent="0.25"/>
    <row r="126" spans="3:48" ht="15" customHeight="1" x14ac:dyDescent="0.25"/>
    <row r="127" spans="3:48" ht="15" customHeight="1" x14ac:dyDescent="0.25"/>
    <row r="128" spans="3:4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sheetData>
  <autoFilter ref="A3:AV5" xr:uid="{1795A429-FA63-4277-ABA1-D97A55E78D17}"/>
  <mergeCells count="2">
    <mergeCell ref="AD2:AE2"/>
    <mergeCell ref="AG2:AT2"/>
  </mergeCells>
  <hyperlinks>
    <hyperlink ref="C4" location="'400-23NVTRI01'!A1" display="23NVTRI01" xr:uid="{4245F0BE-5AA8-4F8A-AB51-D327EFD78FF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13EC6-1DF4-443A-A415-1FAA30800CFE}">
  <dimension ref="A1:AV194"/>
  <sheetViews>
    <sheetView tabSelected="1" topLeftCell="AP2" workbookViewId="0">
      <selection activeCell="AX4" sqref="AX4"/>
    </sheetView>
  </sheetViews>
  <sheetFormatPr defaultColWidth="9.42578125" defaultRowHeight="15" x14ac:dyDescent="0.25"/>
  <cols>
    <col min="1" max="1" width="8.28515625" customWidth="1"/>
    <col min="2" max="2" width="7.7109375" customWidth="1"/>
    <col min="3" max="3" width="15.5703125" style="78" bestFit="1" customWidth="1"/>
    <col min="4" max="4" width="12.7109375" customWidth="1"/>
    <col min="5" max="5" width="15.7109375" style="29" customWidth="1"/>
    <col min="6" max="6" width="31.5703125" style="36" customWidth="1"/>
    <col min="7" max="7" width="11" customWidth="1"/>
    <col min="8" max="8" width="11.140625" customWidth="1"/>
    <col min="9" max="9" width="7.85546875" customWidth="1"/>
    <col min="10" max="10" width="8" customWidth="1"/>
    <col min="11" max="11" width="16.140625" hidden="1" customWidth="1"/>
    <col min="12" max="12" width="16.85546875" hidden="1" customWidth="1"/>
    <col min="13" max="13" width="14.5703125" hidden="1" customWidth="1"/>
    <col min="14" max="14" width="17.85546875" style="31" customWidth="1"/>
    <col min="15" max="16" width="16.140625" hidden="1" customWidth="1"/>
    <col min="17" max="17" width="16.140625" style="27" hidden="1" customWidth="1"/>
    <col min="18" max="19" width="16.140625" hidden="1" customWidth="1"/>
    <col min="20" max="20" width="15.5703125" hidden="1" customWidth="1"/>
    <col min="21" max="21" width="15" customWidth="1"/>
    <col min="22" max="22" width="17.7109375" customWidth="1"/>
    <col min="23" max="23" width="12.42578125" hidden="1" customWidth="1"/>
    <col min="24" max="25" width="16.28515625" hidden="1" customWidth="1"/>
    <col min="26" max="26" width="16" hidden="1" customWidth="1"/>
    <col min="27" max="27" width="14.5703125" hidden="1" customWidth="1"/>
    <col min="28" max="28" width="15.28515625" hidden="1" customWidth="1"/>
    <col min="29" max="29" width="10.140625" hidden="1" customWidth="1"/>
    <col min="30" max="30" width="18.140625" customWidth="1"/>
    <col min="31" max="31" width="16.85546875" bestFit="1" customWidth="1"/>
    <col min="32" max="32" width="9.42578125" style="28"/>
    <col min="33" max="45" width="17.42578125" style="24" customWidth="1"/>
    <col min="46" max="46" width="19.85546875" style="24" customWidth="1"/>
    <col min="47" max="47" width="21.5703125" style="93" customWidth="1"/>
    <col min="48" max="48" width="37.5703125" style="94" customWidth="1"/>
  </cols>
  <sheetData>
    <row r="1" spans="1:48" s="1" customFormat="1" ht="15" hidden="1" customHeight="1" x14ac:dyDescent="0.2">
      <c r="C1" s="57"/>
      <c r="E1" s="2"/>
      <c r="F1" s="58"/>
      <c r="K1" s="3" t="e">
        <f>#REF!</f>
        <v>#REF!</v>
      </c>
      <c r="L1" s="3" t="e">
        <f>#REF!</f>
        <v>#REF!</v>
      </c>
      <c r="M1" s="3" t="e">
        <f>#REF!</f>
        <v>#REF!</v>
      </c>
      <c r="N1" s="4" t="e">
        <f>#REF!</f>
        <v>#REF!</v>
      </c>
      <c r="O1" s="3" t="e">
        <f>#REF!</f>
        <v>#REF!</v>
      </c>
      <c r="P1" s="3" t="e">
        <f>#REF!</f>
        <v>#REF!</v>
      </c>
      <c r="Q1" s="3" t="e">
        <f>#REF!</f>
        <v>#REF!</v>
      </c>
      <c r="R1" s="3" t="e">
        <f>#REF!</f>
        <v>#REF!</v>
      </c>
      <c r="S1" s="3" t="e">
        <f>#REF!</f>
        <v>#REF!</v>
      </c>
      <c r="T1" s="3" t="e">
        <f>#REF!</f>
        <v>#REF!</v>
      </c>
      <c r="U1" s="3" t="e">
        <f>#REF!</f>
        <v>#REF!</v>
      </c>
      <c r="V1" s="3" t="e">
        <f>#REF!</f>
        <v>#REF!</v>
      </c>
      <c r="W1" s="3">
        <f t="shared" ref="W1:AC1" si="0">SUM(W5:W11)</f>
        <v>0</v>
      </c>
      <c r="X1" s="3">
        <f t="shared" si="0"/>
        <v>0</v>
      </c>
      <c r="Y1" s="3">
        <f t="shared" si="0"/>
        <v>55865</v>
      </c>
      <c r="Z1" s="3">
        <f t="shared" si="0"/>
        <v>2104186.89</v>
      </c>
      <c r="AA1" s="3">
        <f t="shared" si="0"/>
        <v>10508411.99</v>
      </c>
      <c r="AB1" s="3">
        <f t="shared" si="0"/>
        <v>5038063.7699999996</v>
      </c>
      <c r="AC1" s="3">
        <f t="shared" si="0"/>
        <v>0</v>
      </c>
      <c r="AD1" s="3">
        <f>SUM(W1:AC1)</f>
        <v>17706527.649999999</v>
      </c>
      <c r="AF1" s="5"/>
      <c r="AG1" s="59"/>
      <c r="AH1" s="59"/>
      <c r="AI1" s="59"/>
      <c r="AJ1" s="59"/>
      <c r="AK1" s="59"/>
      <c r="AL1" s="59"/>
      <c r="AM1" s="59"/>
      <c r="AN1" s="59"/>
      <c r="AO1" s="59"/>
      <c r="AP1" s="59"/>
      <c r="AQ1" s="59"/>
      <c r="AR1" s="59"/>
      <c r="AS1" s="59"/>
      <c r="AT1" s="59"/>
      <c r="AU1" s="91"/>
      <c r="AV1" s="92"/>
    </row>
    <row r="2" spans="1:48" s="1" customFormat="1" ht="15" customHeight="1" thickBot="1" x14ac:dyDescent="0.25">
      <c r="C2" s="57"/>
      <c r="E2" s="2"/>
      <c r="F2" s="58"/>
      <c r="K2" s="3"/>
      <c r="L2" s="3"/>
      <c r="M2" s="3"/>
      <c r="N2" s="4"/>
      <c r="O2" s="3"/>
      <c r="P2" s="3"/>
      <c r="Q2" s="3"/>
      <c r="R2" s="3"/>
      <c r="S2" s="3"/>
      <c r="T2" s="3"/>
      <c r="U2" s="3"/>
      <c r="V2" s="3"/>
      <c r="W2" s="3"/>
      <c r="X2" s="3"/>
      <c r="Y2" s="3"/>
      <c r="Z2" s="3"/>
      <c r="AA2" s="3"/>
      <c r="AB2" s="3"/>
      <c r="AC2" s="3"/>
      <c r="AD2" s="154" t="s">
        <v>20</v>
      </c>
      <c r="AE2" s="155"/>
      <c r="AF2" s="5"/>
      <c r="AG2" s="156" t="s">
        <v>21</v>
      </c>
      <c r="AH2" s="156"/>
      <c r="AI2" s="156"/>
      <c r="AJ2" s="156"/>
      <c r="AK2" s="156"/>
      <c r="AL2" s="156"/>
      <c r="AM2" s="156"/>
      <c r="AN2" s="156"/>
      <c r="AO2" s="156"/>
      <c r="AP2" s="156"/>
      <c r="AQ2" s="156"/>
      <c r="AR2" s="156"/>
      <c r="AS2" s="156"/>
      <c r="AT2" s="156"/>
      <c r="AU2" s="91"/>
      <c r="AV2" s="92"/>
    </row>
    <row r="3" spans="1:48" ht="125.1" customHeight="1" thickBot="1" x14ac:dyDescent="0.3">
      <c r="A3" s="60" t="s">
        <v>22</v>
      </c>
      <c r="B3" s="61" t="s">
        <v>23</v>
      </c>
      <c r="C3" s="62" t="s">
        <v>24</v>
      </c>
      <c r="D3" s="60" t="s">
        <v>25</v>
      </c>
      <c r="E3" s="63" t="s">
        <v>26</v>
      </c>
      <c r="F3" s="64" t="s">
        <v>27</v>
      </c>
      <c r="G3" s="65" t="s">
        <v>28</v>
      </c>
      <c r="H3" s="65" t="s">
        <v>29</v>
      </c>
      <c r="I3" s="65" t="s">
        <v>30</v>
      </c>
      <c r="J3" s="65" t="s">
        <v>31</v>
      </c>
      <c r="K3" s="66" t="s">
        <v>32</v>
      </c>
      <c r="L3" s="67" t="s">
        <v>33</v>
      </c>
      <c r="M3" s="66" t="s">
        <v>34</v>
      </c>
      <c r="N3" s="32" t="s">
        <v>35</v>
      </c>
      <c r="O3" s="68" t="s">
        <v>36</v>
      </c>
      <c r="P3" s="68" t="s">
        <v>37</v>
      </c>
      <c r="Q3" s="68" t="s">
        <v>38</v>
      </c>
      <c r="R3" s="68" t="s">
        <v>39</v>
      </c>
      <c r="S3" s="68" t="s">
        <v>40</v>
      </c>
      <c r="T3" s="68" t="s">
        <v>41</v>
      </c>
      <c r="U3" s="68" t="s">
        <v>42</v>
      </c>
      <c r="V3" s="69" t="s">
        <v>43</v>
      </c>
      <c r="W3" s="70" t="s">
        <v>44</v>
      </c>
      <c r="X3" s="70" t="s">
        <v>45</v>
      </c>
      <c r="Y3" s="71" t="s">
        <v>46</v>
      </c>
      <c r="Z3" s="71" t="s">
        <v>47</v>
      </c>
      <c r="AA3" s="71" t="s">
        <v>48</v>
      </c>
      <c r="AB3" s="70" t="s">
        <v>49</v>
      </c>
      <c r="AC3" s="70" t="s">
        <v>50</v>
      </c>
      <c r="AD3" s="104" t="s">
        <v>51</v>
      </c>
      <c r="AE3" s="104" t="s">
        <v>52</v>
      </c>
      <c r="AF3" s="72" t="s">
        <v>53</v>
      </c>
      <c r="AG3" s="84" t="s">
        <v>54</v>
      </c>
      <c r="AH3" s="85">
        <v>46096</v>
      </c>
      <c r="AI3" s="85">
        <f t="shared" ref="AI3:AQ3" si="1">AH3+30</f>
        <v>46126</v>
      </c>
      <c r="AJ3" s="85">
        <f t="shared" si="1"/>
        <v>46156</v>
      </c>
      <c r="AK3" s="85">
        <f t="shared" si="1"/>
        <v>46186</v>
      </c>
      <c r="AL3" s="85">
        <f t="shared" si="1"/>
        <v>46216</v>
      </c>
      <c r="AM3" s="85">
        <f t="shared" si="1"/>
        <v>46246</v>
      </c>
      <c r="AN3" s="85">
        <f t="shared" si="1"/>
        <v>46276</v>
      </c>
      <c r="AO3" s="85">
        <f t="shared" si="1"/>
        <v>46306</v>
      </c>
      <c r="AP3" s="85">
        <f t="shared" si="1"/>
        <v>46336</v>
      </c>
      <c r="AQ3" s="85">
        <f t="shared" si="1"/>
        <v>46366</v>
      </c>
      <c r="AR3" s="84" t="s">
        <v>55</v>
      </c>
      <c r="AS3" s="84" t="s">
        <v>56</v>
      </c>
      <c r="AT3" s="84" t="s">
        <v>57</v>
      </c>
      <c r="AU3" s="87" t="s">
        <v>58</v>
      </c>
      <c r="AV3" s="88" t="s">
        <v>59</v>
      </c>
    </row>
    <row r="4" spans="1:48" ht="109.5" customHeight="1" x14ac:dyDescent="0.25">
      <c r="A4" s="33" t="s">
        <v>60</v>
      </c>
      <c r="B4" s="33" t="s">
        <v>61</v>
      </c>
      <c r="C4" s="79" t="s">
        <v>62</v>
      </c>
      <c r="D4" s="34" t="s">
        <v>63</v>
      </c>
      <c r="E4" s="7" t="s">
        <v>64</v>
      </c>
      <c r="F4" s="73" t="s">
        <v>65</v>
      </c>
      <c r="G4" s="9">
        <v>44854</v>
      </c>
      <c r="H4" s="9">
        <v>46203</v>
      </c>
      <c r="I4" s="15">
        <v>3276</v>
      </c>
      <c r="J4" s="10">
        <v>40</v>
      </c>
      <c r="K4" s="12">
        <v>368100</v>
      </c>
      <c r="L4" s="11"/>
      <c r="M4" s="11"/>
      <c r="N4" s="11">
        <f>SUM(K4:M4)</f>
        <v>368100</v>
      </c>
      <c r="O4" s="11"/>
      <c r="P4" s="11"/>
      <c r="Q4" s="11"/>
      <c r="R4" s="11">
        <v>13339.4</v>
      </c>
      <c r="S4" s="11"/>
      <c r="T4" s="11"/>
      <c r="U4" s="11">
        <f>SUM(O4:T4)</f>
        <v>13339.4</v>
      </c>
      <c r="V4" s="12">
        <f>K4-U4+L4+M4</f>
        <v>354760.6</v>
      </c>
      <c r="W4" s="11"/>
      <c r="X4" s="11"/>
      <c r="Y4" s="11">
        <v>16749.46</v>
      </c>
      <c r="Z4" s="11">
        <v>69421.2</v>
      </c>
      <c r="AA4" s="11">
        <v>155690.70000000001</v>
      </c>
      <c r="AB4" s="11">
        <v>70607.259999999995</v>
      </c>
      <c r="AC4" s="11"/>
      <c r="AD4" s="105">
        <f>SUM(W4:AC4)</f>
        <v>312468.62</v>
      </c>
      <c r="AE4" s="105">
        <f>V4-AD4</f>
        <v>42291.979999999981</v>
      </c>
      <c r="AF4" s="74">
        <f>AD4/V4</f>
        <v>0.88078726893572745</v>
      </c>
      <c r="AG4" s="86">
        <v>0</v>
      </c>
      <c r="AH4" s="86">
        <v>14722.69</v>
      </c>
      <c r="AI4" s="86">
        <v>11394</v>
      </c>
      <c r="AJ4" s="86">
        <v>9115.2000000000007</v>
      </c>
      <c r="AK4" s="86">
        <v>7060.09</v>
      </c>
      <c r="AL4" s="103"/>
      <c r="AM4" s="103"/>
      <c r="AN4" s="103"/>
      <c r="AO4" s="103"/>
      <c r="AP4" s="103"/>
      <c r="AQ4" s="103"/>
      <c r="AR4" s="134"/>
      <c r="AS4" s="133">
        <f>SUM(AG4:AR4)</f>
        <v>42291.979999999996</v>
      </c>
      <c r="AT4" s="133">
        <f>AS4-AE4</f>
        <v>0</v>
      </c>
      <c r="AU4" s="137" t="s">
        <v>177</v>
      </c>
      <c r="AV4" s="90" t="s">
        <v>225</v>
      </c>
    </row>
    <row r="5" spans="1:48" ht="114.75" customHeight="1" x14ac:dyDescent="0.25">
      <c r="A5" s="33" t="s">
        <v>68</v>
      </c>
      <c r="B5" s="33" t="s">
        <v>69</v>
      </c>
      <c r="C5" s="79" t="s">
        <v>70</v>
      </c>
      <c r="D5" s="34" t="s">
        <v>71</v>
      </c>
      <c r="E5" s="7" t="s">
        <v>64</v>
      </c>
      <c r="F5" s="73" t="s">
        <v>72</v>
      </c>
      <c r="G5" s="9">
        <v>45330</v>
      </c>
      <c r="H5" s="9">
        <v>46203</v>
      </c>
      <c r="I5" s="15">
        <v>3151</v>
      </c>
      <c r="J5" s="10">
        <v>41</v>
      </c>
      <c r="K5" s="12">
        <v>7500000</v>
      </c>
      <c r="L5" s="11"/>
      <c r="M5" s="11"/>
      <c r="N5" s="11">
        <f t="shared" ref="N5:N11" si="2">SUM(K5:M5)</f>
        <v>7500000</v>
      </c>
      <c r="O5" s="11"/>
      <c r="P5" s="11"/>
      <c r="Q5" s="11"/>
      <c r="R5" s="11"/>
      <c r="S5" s="11"/>
      <c r="T5" s="11"/>
      <c r="U5" s="11">
        <f t="shared" ref="U5:U11" si="3">SUM(O5:T5)</f>
        <v>0</v>
      </c>
      <c r="V5" s="12">
        <f t="shared" ref="V5:V11" si="4">K5-U5+L5+M5</f>
        <v>7500000</v>
      </c>
      <c r="W5" s="11"/>
      <c r="X5" s="11"/>
      <c r="Y5" s="11">
        <v>55865</v>
      </c>
      <c r="Z5" s="11">
        <v>367393.98</v>
      </c>
      <c r="AA5" s="11">
        <v>3197831.0700000003</v>
      </c>
      <c r="AB5" s="11">
        <v>1625153.2200000002</v>
      </c>
      <c r="AC5" s="11"/>
      <c r="AD5" s="105">
        <f t="shared" ref="AD5:AD11" si="5">SUM(W5:AC5)</f>
        <v>5246243.2700000005</v>
      </c>
      <c r="AE5" s="105">
        <f t="shared" ref="AE5:AE11" si="6">V5-AD5</f>
        <v>2253756.7299999995</v>
      </c>
      <c r="AF5" s="74">
        <f t="shared" ref="AF5:AF11" si="7">AD5/V5</f>
        <v>0.69949910266666671</v>
      </c>
      <c r="AG5" s="86">
        <v>0</v>
      </c>
      <c r="AH5" s="86">
        <v>239747.5</v>
      </c>
      <c r="AI5" s="86">
        <v>239747.5</v>
      </c>
      <c r="AJ5" s="86">
        <v>249747.5</v>
      </c>
      <c r="AK5" s="86">
        <v>249747.5</v>
      </c>
      <c r="AL5" s="86">
        <v>487147.5</v>
      </c>
      <c r="AM5" s="86">
        <v>249747.5</v>
      </c>
      <c r="AN5" s="86">
        <v>232179.33000000002</v>
      </c>
      <c r="AO5" s="86">
        <v>220347.5</v>
      </c>
      <c r="AP5" s="86">
        <v>85344.9</v>
      </c>
      <c r="AQ5" s="86"/>
      <c r="AR5" s="86"/>
      <c r="AS5" s="35">
        <f t="shared" ref="AS5:AS11" si="8">SUM(AG5:AR5)</f>
        <v>2253756.73</v>
      </c>
      <c r="AT5" s="35">
        <f t="shared" ref="AT5:AT11" si="9">AS5-AE5</f>
        <v>0</v>
      </c>
      <c r="AU5" s="89" t="s">
        <v>177</v>
      </c>
      <c r="AV5" s="106" t="s">
        <v>178</v>
      </c>
    </row>
    <row r="6" spans="1:48" ht="51.75" x14ac:dyDescent="0.25">
      <c r="A6" s="33" t="s">
        <v>68</v>
      </c>
      <c r="B6" s="33" t="s">
        <v>69</v>
      </c>
      <c r="C6" s="79" t="s">
        <v>73</v>
      </c>
      <c r="D6" s="34" t="s">
        <v>71</v>
      </c>
      <c r="E6" s="7" t="s">
        <v>64</v>
      </c>
      <c r="F6" s="73" t="s">
        <v>74</v>
      </c>
      <c r="G6" s="9">
        <v>44854</v>
      </c>
      <c r="H6" s="9">
        <v>46387</v>
      </c>
      <c r="I6" s="15">
        <v>3278</v>
      </c>
      <c r="J6" s="10">
        <v>62</v>
      </c>
      <c r="K6" s="12">
        <v>5000000</v>
      </c>
      <c r="L6" s="16"/>
      <c r="M6" s="11"/>
      <c r="N6" s="11">
        <f t="shared" si="2"/>
        <v>5000000</v>
      </c>
      <c r="O6" s="11">
        <v>0</v>
      </c>
      <c r="P6" s="11"/>
      <c r="Q6" s="11">
        <v>2000000</v>
      </c>
      <c r="R6" s="11"/>
      <c r="S6" s="11"/>
      <c r="T6" s="11"/>
      <c r="U6" s="16">
        <f t="shared" si="3"/>
        <v>2000000</v>
      </c>
      <c r="V6" s="12">
        <f t="shared" si="4"/>
        <v>3000000</v>
      </c>
      <c r="W6" s="11"/>
      <c r="X6" s="11"/>
      <c r="Y6" s="11"/>
      <c r="Z6" s="16">
        <v>5084.5600000000004</v>
      </c>
      <c r="AA6" s="11">
        <v>360844.61999999994</v>
      </c>
      <c r="AB6" s="11">
        <v>378689.99</v>
      </c>
      <c r="AC6" s="11"/>
      <c r="AD6" s="105">
        <f t="shared" si="5"/>
        <v>744619.16999999993</v>
      </c>
      <c r="AE6" s="105">
        <f t="shared" si="6"/>
        <v>2255380.83</v>
      </c>
      <c r="AF6" s="74">
        <f t="shared" si="7"/>
        <v>0.24820638999999997</v>
      </c>
      <c r="AG6" s="86"/>
      <c r="AH6" s="86">
        <v>510745.71</v>
      </c>
      <c r="AI6" s="86">
        <v>250000</v>
      </c>
      <c r="AJ6" s="86">
        <v>250000</v>
      </c>
      <c r="AK6" s="86">
        <v>250000</v>
      </c>
      <c r="AL6" s="86">
        <v>250000</v>
      </c>
      <c r="AM6" s="86">
        <v>250000</v>
      </c>
      <c r="AN6" s="86">
        <v>250000</v>
      </c>
      <c r="AO6" s="86">
        <v>82000</v>
      </c>
      <c r="AP6" s="86">
        <v>82000</v>
      </c>
      <c r="AQ6" s="86">
        <v>80635.12</v>
      </c>
      <c r="AR6" s="86"/>
      <c r="AS6" s="35">
        <f t="shared" si="8"/>
        <v>2255380.83</v>
      </c>
      <c r="AT6" s="35">
        <f t="shared" si="9"/>
        <v>0</v>
      </c>
      <c r="AU6" s="89" t="s">
        <v>177</v>
      </c>
      <c r="AV6" s="106" t="s">
        <v>179</v>
      </c>
    </row>
    <row r="7" spans="1:48" ht="166.5" x14ac:dyDescent="0.25">
      <c r="A7" s="33" t="s">
        <v>68</v>
      </c>
      <c r="B7" s="33" t="s">
        <v>69</v>
      </c>
      <c r="C7" s="79" t="s">
        <v>75</v>
      </c>
      <c r="D7" s="34" t="s">
        <v>71</v>
      </c>
      <c r="E7" s="7" t="s">
        <v>64</v>
      </c>
      <c r="F7" s="73" t="s">
        <v>76</v>
      </c>
      <c r="G7" s="9">
        <v>44854</v>
      </c>
      <c r="H7" s="9">
        <v>46203</v>
      </c>
      <c r="I7" s="15">
        <v>3278</v>
      </c>
      <c r="J7" s="10">
        <v>62</v>
      </c>
      <c r="K7" s="12">
        <v>1559280</v>
      </c>
      <c r="L7" s="11"/>
      <c r="M7" s="11"/>
      <c r="N7" s="11">
        <f t="shared" si="2"/>
        <v>1559280</v>
      </c>
      <c r="O7" s="11">
        <v>0</v>
      </c>
      <c r="P7" s="11"/>
      <c r="Q7" s="11">
        <v>59280</v>
      </c>
      <c r="R7" s="11"/>
      <c r="S7" s="11"/>
      <c r="T7" s="11"/>
      <c r="U7" s="11">
        <f t="shared" si="3"/>
        <v>59280</v>
      </c>
      <c r="V7" s="12">
        <f t="shared" si="4"/>
        <v>1500000</v>
      </c>
      <c r="W7" s="11"/>
      <c r="X7" s="11"/>
      <c r="Y7" s="11"/>
      <c r="Z7" s="11">
        <v>193311.08</v>
      </c>
      <c r="AA7" s="11">
        <v>916278.09000000008</v>
      </c>
      <c r="AB7" s="11">
        <v>135118.20000000001</v>
      </c>
      <c r="AC7" s="11"/>
      <c r="AD7" s="105">
        <f t="shared" si="5"/>
        <v>1244707.3700000001</v>
      </c>
      <c r="AE7" s="105">
        <f t="shared" si="6"/>
        <v>255292.62999999989</v>
      </c>
      <c r="AF7" s="74">
        <f t="shared" si="7"/>
        <v>0.82980491333333339</v>
      </c>
      <c r="AG7" s="86"/>
      <c r="AH7" s="86">
        <v>62000</v>
      </c>
      <c r="AI7" s="86">
        <v>65000</v>
      </c>
      <c r="AJ7" s="86">
        <v>65000</v>
      </c>
      <c r="AK7" s="86">
        <v>63292.63</v>
      </c>
      <c r="AL7" s="103"/>
      <c r="AM7" s="103"/>
      <c r="AN7" s="103"/>
      <c r="AO7" s="103"/>
      <c r="AP7" s="103"/>
      <c r="AQ7" s="103"/>
      <c r="AR7" s="86"/>
      <c r="AS7" s="35">
        <f t="shared" si="8"/>
        <v>255292.63</v>
      </c>
      <c r="AT7" s="35">
        <f t="shared" si="9"/>
        <v>0</v>
      </c>
      <c r="AU7" s="89" t="s">
        <v>177</v>
      </c>
      <c r="AV7" s="106" t="s">
        <v>180</v>
      </c>
    </row>
    <row r="8" spans="1:48" ht="27" customHeight="1" x14ac:dyDescent="0.25">
      <c r="A8" s="33" t="s">
        <v>68</v>
      </c>
      <c r="B8" s="33" t="s">
        <v>69</v>
      </c>
      <c r="C8" s="79" t="s">
        <v>77</v>
      </c>
      <c r="D8" s="34" t="s">
        <v>71</v>
      </c>
      <c r="E8" s="7" t="s">
        <v>64</v>
      </c>
      <c r="F8" s="73" t="s">
        <v>78</v>
      </c>
      <c r="G8" s="9">
        <v>44854</v>
      </c>
      <c r="H8" s="9">
        <v>46387</v>
      </c>
      <c r="I8" s="15">
        <v>3278</v>
      </c>
      <c r="J8" s="10">
        <v>62</v>
      </c>
      <c r="K8" s="12">
        <v>2090000</v>
      </c>
      <c r="L8" s="16"/>
      <c r="M8" s="11"/>
      <c r="N8" s="11">
        <f t="shared" si="2"/>
        <v>2090000</v>
      </c>
      <c r="O8" s="11">
        <v>0</v>
      </c>
      <c r="P8" s="11"/>
      <c r="Q8" s="11">
        <v>59280</v>
      </c>
      <c r="R8" s="11"/>
      <c r="S8" s="11"/>
      <c r="T8" s="11"/>
      <c r="U8" s="16">
        <f t="shared" si="3"/>
        <v>59280</v>
      </c>
      <c r="V8" s="12">
        <f t="shared" si="4"/>
        <v>2030720</v>
      </c>
      <c r="W8" s="11"/>
      <c r="X8" s="11"/>
      <c r="Y8" s="11"/>
      <c r="Z8" s="11">
        <v>1001269.81</v>
      </c>
      <c r="AA8" s="11">
        <v>942256.52999999991</v>
      </c>
      <c r="AB8" s="11">
        <v>63141.5</v>
      </c>
      <c r="AC8" s="11"/>
      <c r="AD8" s="105">
        <f t="shared" si="5"/>
        <v>2006667.8399999999</v>
      </c>
      <c r="AE8" s="105">
        <f t="shared" si="6"/>
        <v>24052.160000000149</v>
      </c>
      <c r="AF8" s="74">
        <f t="shared" si="7"/>
        <v>0.9881558462023321</v>
      </c>
      <c r="AG8" s="86"/>
      <c r="AH8" s="86">
        <v>13559</v>
      </c>
      <c r="AI8" s="86">
        <v>10493.16</v>
      </c>
      <c r="AJ8" s="86"/>
      <c r="AK8" s="86"/>
      <c r="AL8" s="86"/>
      <c r="AM8" s="86"/>
      <c r="AN8" s="86"/>
      <c r="AO8" s="86"/>
      <c r="AP8" s="86"/>
      <c r="AQ8" s="86"/>
      <c r="AR8" s="86"/>
      <c r="AS8" s="35">
        <f t="shared" si="8"/>
        <v>24052.16</v>
      </c>
      <c r="AT8" s="35">
        <f t="shared" si="9"/>
        <v>-1.4915713109076023E-10</v>
      </c>
      <c r="AU8" s="89" t="s">
        <v>177</v>
      </c>
      <c r="AV8" s="90" t="s">
        <v>181</v>
      </c>
    </row>
    <row r="9" spans="1:48" ht="72.75" customHeight="1" x14ac:dyDescent="0.25">
      <c r="A9" s="33" t="s">
        <v>68</v>
      </c>
      <c r="B9" s="33" t="s">
        <v>69</v>
      </c>
      <c r="C9" s="82" t="s">
        <v>79</v>
      </c>
      <c r="D9" s="34" t="s">
        <v>71</v>
      </c>
      <c r="E9" s="7" t="s">
        <v>64</v>
      </c>
      <c r="F9" s="73" t="s">
        <v>80</v>
      </c>
      <c r="G9" s="9">
        <v>44854</v>
      </c>
      <c r="H9" s="9">
        <v>46387</v>
      </c>
      <c r="I9" s="15">
        <v>3279</v>
      </c>
      <c r="J9" s="10">
        <v>34</v>
      </c>
      <c r="K9" s="12">
        <v>14520000</v>
      </c>
      <c r="L9" s="11"/>
      <c r="M9" s="11"/>
      <c r="N9" s="11">
        <f t="shared" si="2"/>
        <v>14520000</v>
      </c>
      <c r="O9" s="11"/>
      <c r="P9" s="11"/>
      <c r="Q9" s="11">
        <v>2000000</v>
      </c>
      <c r="R9" s="11"/>
      <c r="S9" s="13">
        <f>1098250+600000</f>
        <v>1698250</v>
      </c>
      <c r="T9" s="11"/>
      <c r="U9" s="11">
        <f t="shared" si="3"/>
        <v>3698250</v>
      </c>
      <c r="V9" s="12">
        <f t="shared" si="4"/>
        <v>10821750</v>
      </c>
      <c r="W9" s="11"/>
      <c r="X9" s="11"/>
      <c r="Y9" s="11"/>
      <c r="Z9" s="11">
        <v>185103.93999999997</v>
      </c>
      <c r="AA9" s="11">
        <v>1468023.9800000004</v>
      </c>
      <c r="AB9" s="11">
        <v>1998218.27</v>
      </c>
      <c r="AC9" s="11"/>
      <c r="AD9" s="105">
        <f t="shared" si="5"/>
        <v>3651346.1900000004</v>
      </c>
      <c r="AE9" s="105">
        <f t="shared" si="6"/>
        <v>7170403.8099999996</v>
      </c>
      <c r="AF9" s="74">
        <f t="shared" si="7"/>
        <v>0.33740810774597457</v>
      </c>
      <c r="AG9" s="86"/>
      <c r="AH9" s="86">
        <v>717040.38</v>
      </c>
      <c r="AI9" s="86">
        <v>717040.38</v>
      </c>
      <c r="AJ9" s="86">
        <v>717040.38</v>
      </c>
      <c r="AK9" s="86">
        <v>717040.38</v>
      </c>
      <c r="AL9" s="86">
        <v>717040.38</v>
      </c>
      <c r="AM9" s="86">
        <v>717040.38</v>
      </c>
      <c r="AN9" s="86">
        <v>717040.38</v>
      </c>
      <c r="AO9" s="86">
        <v>717040.38</v>
      </c>
      <c r="AP9" s="86">
        <v>717040.38</v>
      </c>
      <c r="AQ9" s="86">
        <v>717040.39</v>
      </c>
      <c r="AR9" s="86"/>
      <c r="AS9" s="35">
        <f t="shared" si="8"/>
        <v>7170403.8099999996</v>
      </c>
      <c r="AT9" s="35">
        <f t="shared" si="9"/>
        <v>0</v>
      </c>
      <c r="AU9" s="89" t="s">
        <v>177</v>
      </c>
      <c r="AV9" s="90" t="s">
        <v>182</v>
      </c>
    </row>
    <row r="10" spans="1:48" ht="28.5" customHeight="1" x14ac:dyDescent="0.25">
      <c r="A10" s="33" t="s">
        <v>68</v>
      </c>
      <c r="B10" s="33" t="s">
        <v>69</v>
      </c>
      <c r="C10" s="79" t="s">
        <v>81</v>
      </c>
      <c r="D10" s="34" t="s">
        <v>71</v>
      </c>
      <c r="E10" s="17" t="s">
        <v>64</v>
      </c>
      <c r="F10" s="73" t="s">
        <v>82</v>
      </c>
      <c r="G10" s="9">
        <v>44854</v>
      </c>
      <c r="H10" s="9">
        <v>46112</v>
      </c>
      <c r="I10" s="15">
        <v>3278</v>
      </c>
      <c r="J10" s="10">
        <v>63</v>
      </c>
      <c r="K10" s="19">
        <v>4000000</v>
      </c>
      <c r="L10" s="16"/>
      <c r="M10" s="16"/>
      <c r="N10" s="16">
        <f t="shared" si="2"/>
        <v>4000000</v>
      </c>
      <c r="O10" s="11"/>
      <c r="P10" s="11"/>
      <c r="Q10" s="11"/>
      <c r="R10" s="16"/>
      <c r="S10" s="16"/>
      <c r="T10" s="16"/>
      <c r="U10" s="16">
        <f t="shared" si="3"/>
        <v>0</v>
      </c>
      <c r="V10" s="19">
        <f t="shared" si="4"/>
        <v>4000000</v>
      </c>
      <c r="W10" s="16"/>
      <c r="X10" s="16"/>
      <c r="Y10" s="16"/>
      <c r="Z10" s="16">
        <v>127023.52</v>
      </c>
      <c r="AA10" s="16">
        <v>3144731.7399999998</v>
      </c>
      <c r="AB10" s="16">
        <v>715680.38000000012</v>
      </c>
      <c r="AC10" s="16"/>
      <c r="AD10" s="105">
        <f t="shared" si="5"/>
        <v>3987435.6399999997</v>
      </c>
      <c r="AE10" s="105">
        <f t="shared" si="6"/>
        <v>12564.360000000335</v>
      </c>
      <c r="AF10" s="74">
        <f t="shared" si="7"/>
        <v>0.99685890999999993</v>
      </c>
      <c r="AG10" s="86"/>
      <c r="AH10" s="86">
        <v>12327.679999999993</v>
      </c>
      <c r="AI10" s="103"/>
      <c r="AJ10" s="103"/>
      <c r="AK10" s="103"/>
      <c r="AL10" s="103"/>
      <c r="AM10" s="103"/>
      <c r="AN10" s="103"/>
      <c r="AO10" s="103"/>
      <c r="AP10" s="103"/>
      <c r="AQ10" s="103"/>
      <c r="AR10" s="86"/>
      <c r="AS10" s="35">
        <f t="shared" si="8"/>
        <v>12327.679999999993</v>
      </c>
      <c r="AT10" s="35">
        <f t="shared" si="9"/>
        <v>-236.68000000034226</v>
      </c>
      <c r="AU10" s="89" t="s">
        <v>183</v>
      </c>
      <c r="AV10" s="90" t="s">
        <v>184</v>
      </c>
    </row>
    <row r="11" spans="1:48" ht="188.25" customHeight="1" x14ac:dyDescent="0.25">
      <c r="A11" s="33" t="s">
        <v>68</v>
      </c>
      <c r="B11" s="33" t="s">
        <v>69</v>
      </c>
      <c r="C11" s="79" t="s">
        <v>83</v>
      </c>
      <c r="D11" s="34" t="s">
        <v>71</v>
      </c>
      <c r="E11" s="7" t="s">
        <v>64</v>
      </c>
      <c r="F11" s="73" t="s">
        <v>84</v>
      </c>
      <c r="G11" s="9">
        <v>44854</v>
      </c>
      <c r="H11" s="9">
        <v>46387</v>
      </c>
      <c r="I11" s="15">
        <v>3278</v>
      </c>
      <c r="J11" s="10">
        <v>62</v>
      </c>
      <c r="K11" s="12">
        <v>1646881</v>
      </c>
      <c r="L11" s="16"/>
      <c r="M11" s="11"/>
      <c r="N11" s="11">
        <f t="shared" si="2"/>
        <v>1646881</v>
      </c>
      <c r="O11" s="11">
        <v>0</v>
      </c>
      <c r="P11" s="11"/>
      <c r="Q11" s="11">
        <v>500000</v>
      </c>
      <c r="R11" s="11"/>
      <c r="S11" s="11"/>
      <c r="T11" s="11"/>
      <c r="U11" s="16">
        <f t="shared" si="3"/>
        <v>500000</v>
      </c>
      <c r="V11" s="12">
        <f t="shared" si="4"/>
        <v>1146881</v>
      </c>
      <c r="W11" s="11"/>
      <c r="X11" s="11"/>
      <c r="Y11" s="11"/>
      <c r="Z11" s="11">
        <v>225000</v>
      </c>
      <c r="AA11" s="11">
        <v>478445.95999999985</v>
      </c>
      <c r="AB11" s="11">
        <v>122062.21</v>
      </c>
      <c r="AC11" s="11"/>
      <c r="AD11" s="105">
        <f t="shared" si="5"/>
        <v>825508.16999999981</v>
      </c>
      <c r="AE11" s="105">
        <f t="shared" si="6"/>
        <v>321372.83000000019</v>
      </c>
      <c r="AF11" s="74">
        <f t="shared" si="7"/>
        <v>0.71978537441983936</v>
      </c>
      <c r="AG11" s="86"/>
      <c r="AH11" s="86">
        <v>50500</v>
      </c>
      <c r="AI11" s="86">
        <v>50500</v>
      </c>
      <c r="AJ11" s="86">
        <v>50500</v>
      </c>
      <c r="AK11" s="86">
        <v>50500</v>
      </c>
      <c r="AL11" s="86">
        <v>20000</v>
      </c>
      <c r="AM11" s="86">
        <v>20000</v>
      </c>
      <c r="AN11" s="86">
        <v>20000</v>
      </c>
      <c r="AO11" s="86">
        <v>20000</v>
      </c>
      <c r="AP11" s="86">
        <v>20000</v>
      </c>
      <c r="AQ11" s="86">
        <v>19372.830000000002</v>
      </c>
      <c r="AR11" s="86"/>
      <c r="AS11" s="35">
        <f t="shared" si="8"/>
        <v>321372.83</v>
      </c>
      <c r="AT11" s="35">
        <f t="shared" si="9"/>
        <v>0</v>
      </c>
      <c r="AU11" s="89" t="s">
        <v>177</v>
      </c>
      <c r="AV11" s="106" t="s">
        <v>185</v>
      </c>
    </row>
    <row r="12" spans="1:48" s="102" customFormat="1" ht="21" customHeight="1" x14ac:dyDescent="0.2">
      <c r="A12" s="95"/>
      <c r="B12" s="95"/>
      <c r="C12" s="96"/>
      <c r="D12" s="95"/>
      <c r="E12" s="97"/>
      <c r="F12" s="98"/>
      <c r="G12" s="95"/>
      <c r="H12" s="95"/>
      <c r="I12" s="95"/>
      <c r="J12" s="95"/>
      <c r="K12" s="99">
        <f t="shared" ref="K12:AC12" si="10">SUM(K5:K11)</f>
        <v>36316161</v>
      </c>
      <c r="L12" s="99">
        <f t="shared" si="10"/>
        <v>0</v>
      </c>
      <c r="M12" s="99">
        <f t="shared" si="10"/>
        <v>0</v>
      </c>
      <c r="N12" s="99">
        <f>SUM(N4:N11)</f>
        <v>36684261</v>
      </c>
      <c r="O12" s="99">
        <f t="shared" si="10"/>
        <v>0</v>
      </c>
      <c r="P12" s="99">
        <f t="shared" si="10"/>
        <v>0</v>
      </c>
      <c r="Q12" s="99">
        <f t="shared" si="10"/>
        <v>4618560</v>
      </c>
      <c r="R12" s="99">
        <f t="shared" si="10"/>
        <v>0</v>
      </c>
      <c r="S12" s="99">
        <f t="shared" si="10"/>
        <v>1698250</v>
      </c>
      <c r="T12" s="99">
        <f t="shared" si="10"/>
        <v>0</v>
      </c>
      <c r="U12" s="99">
        <f>SUM(U4:U11)</f>
        <v>6330149.4000000004</v>
      </c>
      <c r="V12" s="131">
        <f>SUM(V4:V11)</f>
        <v>30354111.600000001</v>
      </c>
      <c r="W12" s="99">
        <f t="shared" si="10"/>
        <v>0</v>
      </c>
      <c r="X12" s="99">
        <f t="shared" si="10"/>
        <v>0</v>
      </c>
      <c r="Y12" s="99">
        <f t="shared" si="10"/>
        <v>55865</v>
      </c>
      <c r="Z12" s="99">
        <f t="shared" si="10"/>
        <v>2104186.89</v>
      </c>
      <c r="AA12" s="99">
        <f t="shared" si="10"/>
        <v>10508411.99</v>
      </c>
      <c r="AB12" s="99">
        <f t="shared" si="10"/>
        <v>5038063.7699999996</v>
      </c>
      <c r="AC12" s="99">
        <f t="shared" si="10"/>
        <v>0</v>
      </c>
      <c r="AD12" s="131">
        <f>SUM(AD4:AD11)</f>
        <v>18018996.27</v>
      </c>
      <c r="AE12" s="131">
        <f>SUM(AE4:AE11)</f>
        <v>12335115.33</v>
      </c>
      <c r="AF12" s="99"/>
      <c r="AG12" s="131">
        <f t="shared" ref="AG12:AT12" si="11">SUM(AG4:AG11)</f>
        <v>0</v>
      </c>
      <c r="AH12" s="131">
        <f t="shared" si="11"/>
        <v>1620642.96</v>
      </c>
      <c r="AI12" s="131">
        <f t="shared" si="11"/>
        <v>1344175.04</v>
      </c>
      <c r="AJ12" s="131">
        <f t="shared" si="11"/>
        <v>1341403.08</v>
      </c>
      <c r="AK12" s="131">
        <f t="shared" si="11"/>
        <v>1337640.6000000001</v>
      </c>
      <c r="AL12" s="131">
        <f t="shared" si="11"/>
        <v>1474187.88</v>
      </c>
      <c r="AM12" s="131">
        <f t="shared" si="11"/>
        <v>1236787.8799999999</v>
      </c>
      <c r="AN12" s="131">
        <f t="shared" si="11"/>
        <v>1219219.71</v>
      </c>
      <c r="AO12" s="131">
        <f t="shared" si="11"/>
        <v>1039387.88</v>
      </c>
      <c r="AP12" s="131">
        <f t="shared" si="11"/>
        <v>904385.28</v>
      </c>
      <c r="AQ12" s="131">
        <f t="shared" si="11"/>
        <v>817048.34</v>
      </c>
      <c r="AR12" s="131">
        <f t="shared" si="11"/>
        <v>0</v>
      </c>
      <c r="AS12" s="131">
        <f t="shared" si="11"/>
        <v>12334878.65</v>
      </c>
      <c r="AT12" s="131">
        <f t="shared" si="11"/>
        <v>-236.68000000049142</v>
      </c>
      <c r="AU12" s="100"/>
      <c r="AV12" s="101"/>
    </row>
    <row r="13" spans="1:48" s="1" customFormat="1" ht="15" customHeight="1" x14ac:dyDescent="0.2">
      <c r="C13" s="57"/>
      <c r="E13" s="2"/>
      <c r="F13" s="58"/>
      <c r="N13" s="30"/>
      <c r="Q13" s="3"/>
      <c r="AF13" s="5"/>
      <c r="AG13" s="59"/>
      <c r="AH13" s="59"/>
      <c r="AI13" s="59"/>
      <c r="AJ13" s="59"/>
      <c r="AK13" s="59"/>
      <c r="AL13" s="59"/>
      <c r="AM13" s="59"/>
      <c r="AN13" s="59"/>
      <c r="AO13" s="59"/>
      <c r="AP13" s="59"/>
      <c r="AQ13" s="59"/>
      <c r="AR13" s="59"/>
      <c r="AS13" s="59"/>
      <c r="AT13" s="59"/>
      <c r="AU13" s="91"/>
      <c r="AV13" s="92"/>
    </row>
    <row r="14" spans="1:48" s="1" customFormat="1" ht="15" customHeight="1" x14ac:dyDescent="0.2">
      <c r="C14" s="57"/>
      <c r="E14" s="2"/>
      <c r="F14" s="58"/>
      <c r="N14" s="30"/>
      <c r="Q14" s="3"/>
      <c r="AF14" s="5"/>
      <c r="AG14" s="59"/>
      <c r="AH14" s="59"/>
      <c r="AI14" s="59"/>
      <c r="AJ14" s="59"/>
      <c r="AK14" s="59"/>
      <c r="AL14" s="59"/>
      <c r="AM14" s="59"/>
      <c r="AN14" s="59"/>
      <c r="AO14" s="59"/>
      <c r="AP14" s="59"/>
      <c r="AQ14" s="59"/>
      <c r="AR14" s="59"/>
      <c r="AS14" s="59"/>
      <c r="AT14" s="59"/>
      <c r="AU14" s="91"/>
      <c r="AV14" s="92"/>
    </row>
    <row r="15" spans="1:48" s="1" customFormat="1" ht="15" customHeight="1" x14ac:dyDescent="0.2">
      <c r="C15" s="57"/>
      <c r="E15" s="2"/>
      <c r="F15" s="58"/>
      <c r="N15" s="30"/>
      <c r="Q15" s="3"/>
      <c r="AF15" s="5"/>
      <c r="AG15" s="59"/>
      <c r="AH15" s="59"/>
      <c r="AI15" s="59"/>
      <c r="AJ15" s="59"/>
      <c r="AK15" s="59"/>
      <c r="AL15" s="59"/>
      <c r="AM15" s="59"/>
      <c r="AN15" s="59"/>
      <c r="AO15" s="59"/>
      <c r="AP15" s="59"/>
      <c r="AQ15" s="59"/>
      <c r="AR15" s="59"/>
      <c r="AS15" s="59"/>
      <c r="AT15" s="59"/>
      <c r="AU15" s="91"/>
      <c r="AV15" s="92"/>
    </row>
    <row r="16" spans="1:48" s="1" customFormat="1" ht="15" customHeight="1" x14ac:dyDescent="0.2">
      <c r="C16" s="57"/>
      <c r="E16" s="2"/>
      <c r="F16" s="58"/>
      <c r="N16" s="30"/>
      <c r="Q16" s="3"/>
      <c r="AF16" s="5"/>
      <c r="AG16" s="59"/>
      <c r="AH16" s="59"/>
      <c r="AI16" s="59"/>
      <c r="AJ16" s="59"/>
      <c r="AK16" s="59"/>
      <c r="AL16" s="59"/>
      <c r="AM16" s="59"/>
      <c r="AN16" s="59"/>
      <c r="AO16" s="59"/>
      <c r="AP16" s="59"/>
      <c r="AQ16" s="59"/>
      <c r="AR16" s="59"/>
      <c r="AS16" s="59"/>
      <c r="AT16" s="59"/>
      <c r="AU16" s="91"/>
      <c r="AV16" s="92"/>
    </row>
    <row r="17" spans="3:48" s="1" customFormat="1" ht="15" customHeight="1" x14ac:dyDescent="0.2">
      <c r="C17" s="57"/>
      <c r="E17" s="2"/>
      <c r="F17" s="58"/>
      <c r="N17" s="30"/>
      <c r="Q17" s="3"/>
      <c r="AF17" s="5"/>
      <c r="AG17" s="59"/>
      <c r="AH17" s="59"/>
      <c r="AI17" s="59"/>
      <c r="AJ17" s="59"/>
      <c r="AK17" s="59"/>
      <c r="AL17" s="59"/>
      <c r="AM17" s="59"/>
      <c r="AN17" s="59"/>
      <c r="AO17" s="59"/>
      <c r="AP17" s="59"/>
      <c r="AQ17" s="59"/>
      <c r="AR17" s="59"/>
      <c r="AS17" s="59"/>
      <c r="AT17" s="59"/>
      <c r="AU17" s="91"/>
      <c r="AV17" s="92"/>
    </row>
    <row r="18" spans="3:48" s="1" customFormat="1" ht="15" customHeight="1" x14ac:dyDescent="0.2">
      <c r="C18" s="57"/>
      <c r="E18" s="2"/>
      <c r="F18" s="58"/>
      <c r="N18" s="30"/>
      <c r="Q18" s="3"/>
      <c r="AF18" s="5"/>
      <c r="AG18" s="59"/>
      <c r="AH18" s="59"/>
      <c r="AI18" s="59"/>
      <c r="AJ18" s="59"/>
      <c r="AK18" s="59"/>
      <c r="AL18" s="59"/>
      <c r="AM18" s="59"/>
      <c r="AN18" s="59"/>
      <c r="AO18" s="59"/>
      <c r="AP18" s="59"/>
      <c r="AQ18" s="59"/>
      <c r="AR18" s="59"/>
      <c r="AS18" s="59"/>
      <c r="AT18" s="59"/>
      <c r="AU18" s="91"/>
      <c r="AV18" s="92"/>
    </row>
    <row r="19" spans="3:48" s="1" customFormat="1" ht="15" customHeight="1" x14ac:dyDescent="0.2">
      <c r="C19" s="57"/>
      <c r="E19" s="2"/>
      <c r="F19" s="58"/>
      <c r="N19" s="30"/>
      <c r="Q19" s="3"/>
      <c r="AF19" s="5"/>
      <c r="AG19" s="59"/>
      <c r="AH19" s="59"/>
      <c r="AI19" s="59"/>
      <c r="AJ19" s="59"/>
      <c r="AK19" s="59"/>
      <c r="AL19" s="59"/>
      <c r="AM19" s="59"/>
      <c r="AN19" s="59"/>
      <c r="AO19" s="59"/>
      <c r="AP19" s="59"/>
      <c r="AQ19" s="59"/>
      <c r="AR19" s="59"/>
      <c r="AS19" s="59"/>
      <c r="AT19" s="59"/>
      <c r="AU19" s="91"/>
      <c r="AV19" s="92"/>
    </row>
    <row r="20" spans="3:48" s="1" customFormat="1" ht="15" customHeight="1" x14ac:dyDescent="0.2">
      <c r="C20" s="57"/>
      <c r="E20" s="2"/>
      <c r="F20" s="58"/>
      <c r="N20" s="30"/>
      <c r="Q20" s="3"/>
      <c r="AF20" s="5"/>
      <c r="AG20" s="59"/>
      <c r="AH20" s="59"/>
      <c r="AI20" s="59"/>
      <c r="AJ20" s="59"/>
      <c r="AK20" s="59"/>
      <c r="AL20" s="59"/>
      <c r="AM20" s="59"/>
      <c r="AN20" s="59"/>
      <c r="AO20" s="59"/>
      <c r="AP20" s="59"/>
      <c r="AQ20" s="59"/>
      <c r="AR20" s="59"/>
      <c r="AS20" s="59"/>
      <c r="AT20" s="59"/>
      <c r="AU20" s="91"/>
      <c r="AV20" s="92"/>
    </row>
    <row r="21" spans="3:48" s="1" customFormat="1" ht="15" customHeight="1" x14ac:dyDescent="0.2">
      <c r="C21" s="57"/>
      <c r="E21" s="2"/>
      <c r="F21" s="58"/>
      <c r="N21" s="30"/>
      <c r="Q21" s="3"/>
      <c r="AF21" s="5"/>
      <c r="AG21" s="59"/>
      <c r="AH21" s="59"/>
      <c r="AI21" s="59"/>
      <c r="AJ21" s="59"/>
      <c r="AK21" s="59"/>
      <c r="AL21" s="59"/>
      <c r="AM21" s="59"/>
      <c r="AN21" s="59"/>
      <c r="AO21" s="59"/>
      <c r="AP21" s="59"/>
      <c r="AQ21" s="59"/>
      <c r="AR21" s="59"/>
      <c r="AS21" s="59"/>
      <c r="AT21" s="59"/>
      <c r="AU21" s="91"/>
      <c r="AV21" s="92"/>
    </row>
    <row r="22" spans="3:48" s="1" customFormat="1" ht="15" customHeight="1" x14ac:dyDescent="0.2">
      <c r="C22" s="57"/>
      <c r="E22" s="2"/>
      <c r="F22" s="58"/>
      <c r="N22" s="30"/>
      <c r="Q22" s="3"/>
      <c r="X22" s="16">
        <v>1530.07</v>
      </c>
      <c r="Y22" s="16">
        <v>133524.63</v>
      </c>
      <c r="Z22" s="16">
        <v>116176.99</v>
      </c>
      <c r="AA22" s="3">
        <f>X22+Y22+Z22</f>
        <v>251231.69</v>
      </c>
      <c r="AF22" s="5"/>
      <c r="AG22" s="59"/>
      <c r="AH22" s="59"/>
      <c r="AI22" s="59"/>
      <c r="AJ22" s="59"/>
      <c r="AK22" s="59"/>
      <c r="AL22" s="59"/>
      <c r="AM22" s="59"/>
      <c r="AN22" s="59"/>
      <c r="AO22" s="59"/>
      <c r="AP22" s="59"/>
      <c r="AQ22" s="59"/>
      <c r="AR22" s="59"/>
      <c r="AS22" s="59"/>
      <c r="AT22" s="59"/>
      <c r="AU22" s="91"/>
      <c r="AV22" s="92"/>
    </row>
    <row r="23" spans="3:48" s="1" customFormat="1" ht="15" customHeight="1" x14ac:dyDescent="0.2">
      <c r="C23" s="57"/>
      <c r="E23" s="2"/>
      <c r="F23" s="58"/>
      <c r="N23" s="30"/>
      <c r="Q23" s="3"/>
      <c r="Y23" s="1">
        <v>115208.74</v>
      </c>
      <c r="Z23" s="1">
        <v>143709.10999999999</v>
      </c>
      <c r="AA23" s="3">
        <f>X22+Y23+Z23</f>
        <v>260447.91999999998</v>
      </c>
      <c r="AF23" s="5"/>
      <c r="AG23" s="59"/>
      <c r="AH23" s="59"/>
      <c r="AI23" s="59"/>
      <c r="AJ23" s="59"/>
      <c r="AK23" s="59"/>
      <c r="AL23" s="59"/>
      <c r="AM23" s="59"/>
      <c r="AN23" s="59"/>
      <c r="AO23" s="59"/>
      <c r="AP23" s="59"/>
      <c r="AQ23" s="59"/>
      <c r="AR23" s="59"/>
      <c r="AS23" s="59"/>
      <c r="AT23" s="59"/>
      <c r="AU23" s="91"/>
      <c r="AV23" s="92"/>
    </row>
    <row r="24" spans="3:48" s="1" customFormat="1" ht="15" customHeight="1" x14ac:dyDescent="0.2">
      <c r="C24" s="57"/>
      <c r="E24" s="2"/>
      <c r="F24" s="58"/>
      <c r="N24" s="30"/>
      <c r="Q24" s="3"/>
      <c r="AA24" s="3">
        <f>AA23-AA22</f>
        <v>9216.2299999999814</v>
      </c>
      <c r="AF24" s="5"/>
      <c r="AG24" s="59"/>
      <c r="AH24" s="59"/>
      <c r="AI24" s="59"/>
      <c r="AJ24" s="59"/>
      <c r="AK24" s="59"/>
      <c r="AL24" s="59"/>
      <c r="AM24" s="59"/>
      <c r="AN24" s="59"/>
      <c r="AO24" s="59"/>
      <c r="AP24" s="59"/>
      <c r="AQ24" s="59"/>
      <c r="AR24" s="59"/>
      <c r="AS24" s="59"/>
      <c r="AT24" s="59"/>
      <c r="AU24" s="91"/>
      <c r="AV24" s="92"/>
    </row>
    <row r="25" spans="3:48" s="1" customFormat="1" ht="15" customHeight="1" x14ac:dyDescent="0.2">
      <c r="C25" s="57"/>
      <c r="E25" s="2"/>
      <c r="F25" s="58"/>
      <c r="N25" s="30"/>
      <c r="Q25" s="3"/>
      <c r="AF25" s="5"/>
      <c r="AG25" s="59"/>
      <c r="AH25" s="59"/>
      <c r="AI25" s="59"/>
      <c r="AJ25" s="59"/>
      <c r="AK25" s="59"/>
      <c r="AL25" s="59"/>
      <c r="AM25" s="59"/>
      <c r="AN25" s="59"/>
      <c r="AO25" s="59"/>
      <c r="AP25" s="59"/>
      <c r="AQ25" s="59"/>
      <c r="AR25" s="59"/>
      <c r="AS25" s="59"/>
      <c r="AT25" s="59"/>
      <c r="AU25" s="91"/>
      <c r="AV25" s="92"/>
    </row>
    <row r="26" spans="3:48" s="1" customFormat="1" ht="15" customHeight="1" x14ac:dyDescent="0.2">
      <c r="C26" s="57"/>
      <c r="E26" s="2"/>
      <c r="F26" s="58"/>
      <c r="N26" s="30"/>
      <c r="Q26" s="3"/>
      <c r="AF26" s="5"/>
      <c r="AG26" s="59"/>
      <c r="AH26" s="59"/>
      <c r="AI26" s="59"/>
      <c r="AJ26" s="59"/>
      <c r="AK26" s="59"/>
      <c r="AL26" s="59"/>
      <c r="AM26" s="59"/>
      <c r="AN26" s="59"/>
      <c r="AO26" s="59"/>
      <c r="AP26" s="59"/>
      <c r="AQ26" s="59"/>
      <c r="AR26" s="59"/>
      <c r="AS26" s="59"/>
      <c r="AT26" s="59"/>
      <c r="AU26" s="91"/>
      <c r="AV26" s="92"/>
    </row>
    <row r="27" spans="3:48" s="1" customFormat="1" ht="15" customHeight="1" x14ac:dyDescent="0.2">
      <c r="C27" s="57"/>
      <c r="E27" s="2"/>
      <c r="F27" s="58"/>
      <c r="N27" s="30"/>
      <c r="Q27" s="3"/>
      <c r="AF27" s="5"/>
      <c r="AG27" s="59"/>
      <c r="AH27" s="59"/>
      <c r="AI27" s="59"/>
      <c r="AJ27" s="59"/>
      <c r="AK27" s="59"/>
      <c r="AL27" s="59"/>
      <c r="AM27" s="59"/>
      <c r="AN27" s="59"/>
      <c r="AO27" s="59"/>
      <c r="AP27" s="59"/>
      <c r="AQ27" s="59"/>
      <c r="AR27" s="59"/>
      <c r="AS27" s="59"/>
      <c r="AT27" s="59"/>
      <c r="AU27" s="91"/>
      <c r="AV27" s="92"/>
    </row>
    <row r="28" spans="3:48" s="1" customFormat="1" ht="15" customHeight="1" x14ac:dyDescent="0.2">
      <c r="C28" s="57"/>
      <c r="E28" s="2"/>
      <c r="F28" s="58"/>
      <c r="N28" s="30"/>
      <c r="Q28" s="3"/>
      <c r="AF28" s="5"/>
      <c r="AG28" s="59"/>
      <c r="AH28" s="59"/>
      <c r="AI28" s="59"/>
      <c r="AJ28" s="59"/>
      <c r="AK28" s="59"/>
      <c r="AL28" s="59"/>
      <c r="AM28" s="59"/>
      <c r="AN28" s="59"/>
      <c r="AO28" s="59"/>
      <c r="AP28" s="59"/>
      <c r="AQ28" s="59"/>
      <c r="AR28" s="59"/>
      <c r="AS28" s="59"/>
      <c r="AT28" s="59"/>
      <c r="AU28" s="91"/>
      <c r="AV28" s="92"/>
    </row>
    <row r="29" spans="3:48" s="1" customFormat="1" ht="15" customHeight="1" x14ac:dyDescent="0.2">
      <c r="C29" s="57"/>
      <c r="E29" s="2"/>
      <c r="F29" s="58"/>
      <c r="N29" s="30"/>
      <c r="Q29" s="3"/>
      <c r="AF29" s="5"/>
      <c r="AG29" s="59"/>
      <c r="AH29" s="59"/>
      <c r="AI29" s="59"/>
      <c r="AJ29" s="59"/>
      <c r="AK29" s="59"/>
      <c r="AL29" s="59"/>
      <c r="AM29" s="59"/>
      <c r="AN29" s="59"/>
      <c r="AO29" s="59"/>
      <c r="AP29" s="59"/>
      <c r="AQ29" s="59"/>
      <c r="AR29" s="59"/>
      <c r="AS29" s="59"/>
      <c r="AT29" s="59"/>
      <c r="AU29" s="91"/>
      <c r="AV29" s="92"/>
    </row>
    <row r="30" spans="3:48" s="1" customFormat="1" ht="15" customHeight="1" x14ac:dyDescent="0.2">
      <c r="C30" s="57"/>
      <c r="E30" s="2"/>
      <c r="F30" s="58"/>
      <c r="N30" s="30"/>
      <c r="Q30" s="3"/>
      <c r="AF30" s="5"/>
      <c r="AG30" s="59"/>
      <c r="AH30" s="59"/>
      <c r="AI30" s="59"/>
      <c r="AJ30" s="59"/>
      <c r="AK30" s="59"/>
      <c r="AL30" s="59"/>
      <c r="AM30" s="59"/>
      <c r="AN30" s="59"/>
      <c r="AO30" s="59"/>
      <c r="AP30" s="59"/>
      <c r="AQ30" s="59"/>
      <c r="AR30" s="59"/>
      <c r="AS30" s="59"/>
      <c r="AT30" s="59"/>
      <c r="AU30" s="91"/>
      <c r="AV30" s="92"/>
    </row>
    <row r="31" spans="3:48" s="1" customFormat="1" ht="15" customHeight="1" x14ac:dyDescent="0.2">
      <c r="C31" s="57"/>
      <c r="E31" s="2"/>
      <c r="F31" s="58"/>
      <c r="N31" s="30"/>
      <c r="Q31" s="3"/>
      <c r="AF31" s="5"/>
      <c r="AG31" s="59"/>
      <c r="AH31" s="59"/>
      <c r="AI31" s="59"/>
      <c r="AJ31" s="59"/>
      <c r="AK31" s="59"/>
      <c r="AL31" s="59"/>
      <c r="AM31" s="59"/>
      <c r="AN31" s="59"/>
      <c r="AO31" s="59"/>
      <c r="AP31" s="59"/>
      <c r="AQ31" s="59"/>
      <c r="AR31" s="59"/>
      <c r="AS31" s="59"/>
      <c r="AT31" s="59"/>
      <c r="AU31" s="91"/>
      <c r="AV31" s="92"/>
    </row>
    <row r="32" spans="3:48" s="1" customFormat="1" ht="15" customHeight="1" x14ac:dyDescent="0.2">
      <c r="C32" s="57"/>
      <c r="E32" s="2"/>
      <c r="F32" s="58"/>
      <c r="N32" s="30"/>
      <c r="Q32" s="3"/>
      <c r="AF32" s="5"/>
      <c r="AG32" s="59"/>
      <c r="AH32" s="59"/>
      <c r="AI32" s="59"/>
      <c r="AJ32" s="59"/>
      <c r="AK32" s="59"/>
      <c r="AL32" s="59"/>
      <c r="AM32" s="59"/>
      <c r="AN32" s="59"/>
      <c r="AO32" s="59"/>
      <c r="AP32" s="59"/>
      <c r="AQ32" s="59"/>
      <c r="AR32" s="59"/>
      <c r="AS32" s="59"/>
      <c r="AT32" s="59"/>
      <c r="AU32" s="91"/>
      <c r="AV32" s="92"/>
    </row>
    <row r="33" spans="3:48" s="1" customFormat="1" ht="15" customHeight="1" x14ac:dyDescent="0.2">
      <c r="C33" s="57"/>
      <c r="E33" s="2"/>
      <c r="F33" s="58"/>
      <c r="N33" s="30"/>
      <c r="Q33" s="3"/>
      <c r="AF33" s="5"/>
      <c r="AG33" s="59"/>
      <c r="AH33" s="59"/>
      <c r="AI33" s="59"/>
      <c r="AJ33" s="59"/>
      <c r="AK33" s="59"/>
      <c r="AL33" s="59"/>
      <c r="AM33" s="59"/>
      <c r="AN33" s="59"/>
      <c r="AO33" s="59"/>
      <c r="AP33" s="59"/>
      <c r="AQ33" s="59"/>
      <c r="AR33" s="59"/>
      <c r="AS33" s="59"/>
      <c r="AT33" s="59"/>
      <c r="AU33" s="91"/>
      <c r="AV33" s="92"/>
    </row>
    <row r="34" spans="3:48" s="1" customFormat="1" ht="15" customHeight="1" x14ac:dyDescent="0.2">
      <c r="C34" s="57"/>
      <c r="E34" s="2"/>
      <c r="F34" s="58"/>
      <c r="N34" s="30"/>
      <c r="Q34" s="3"/>
      <c r="AF34" s="5"/>
      <c r="AG34" s="59"/>
      <c r="AH34" s="59"/>
      <c r="AI34" s="59"/>
      <c r="AJ34" s="59"/>
      <c r="AK34" s="59"/>
      <c r="AL34" s="59"/>
      <c r="AM34" s="59"/>
      <c r="AN34" s="59"/>
      <c r="AO34" s="59"/>
      <c r="AP34" s="59"/>
      <c r="AQ34" s="59"/>
      <c r="AR34" s="59"/>
      <c r="AS34" s="59"/>
      <c r="AT34" s="59"/>
      <c r="AU34" s="91"/>
      <c r="AV34" s="92"/>
    </row>
    <row r="35" spans="3:48" s="1" customFormat="1" ht="15" customHeight="1" x14ac:dyDescent="0.2">
      <c r="C35" s="57"/>
      <c r="E35" s="2"/>
      <c r="F35" s="58"/>
      <c r="N35" s="30"/>
      <c r="Q35" s="3"/>
      <c r="AF35" s="5"/>
      <c r="AG35" s="59"/>
      <c r="AH35" s="59"/>
      <c r="AI35" s="59"/>
      <c r="AJ35" s="59"/>
      <c r="AK35" s="59"/>
      <c r="AL35" s="59"/>
      <c r="AM35" s="59"/>
      <c r="AN35" s="59"/>
      <c r="AO35" s="59"/>
      <c r="AP35" s="59"/>
      <c r="AQ35" s="59"/>
      <c r="AR35" s="59"/>
      <c r="AS35" s="59"/>
      <c r="AT35" s="59"/>
      <c r="AU35" s="91"/>
      <c r="AV35" s="92"/>
    </row>
    <row r="36" spans="3:48" s="1" customFormat="1" ht="15" customHeight="1" x14ac:dyDescent="0.2">
      <c r="C36" s="57"/>
      <c r="E36" s="2"/>
      <c r="F36" s="58"/>
      <c r="N36" s="30"/>
      <c r="Q36" s="3"/>
      <c r="AF36" s="5"/>
      <c r="AG36" s="59"/>
      <c r="AH36" s="59"/>
      <c r="AI36" s="59"/>
      <c r="AJ36" s="59"/>
      <c r="AK36" s="59"/>
      <c r="AL36" s="59"/>
      <c r="AM36" s="59"/>
      <c r="AN36" s="59"/>
      <c r="AO36" s="59"/>
      <c r="AP36" s="59"/>
      <c r="AQ36" s="59"/>
      <c r="AR36" s="59"/>
      <c r="AS36" s="59"/>
      <c r="AT36" s="59"/>
      <c r="AU36" s="91"/>
      <c r="AV36" s="92"/>
    </row>
    <row r="37" spans="3:48" s="1" customFormat="1" ht="15" customHeight="1" x14ac:dyDescent="0.2">
      <c r="C37" s="57"/>
      <c r="E37" s="2"/>
      <c r="F37" s="58"/>
      <c r="N37" s="30"/>
      <c r="Q37" s="3"/>
      <c r="AF37" s="5"/>
      <c r="AG37" s="59"/>
      <c r="AH37" s="59"/>
      <c r="AI37" s="59"/>
      <c r="AJ37" s="59"/>
      <c r="AK37" s="59"/>
      <c r="AL37" s="59"/>
      <c r="AM37" s="59"/>
      <c r="AN37" s="59"/>
      <c r="AO37" s="59"/>
      <c r="AP37" s="59"/>
      <c r="AQ37" s="59"/>
      <c r="AR37" s="59"/>
      <c r="AS37" s="59"/>
      <c r="AT37" s="59"/>
      <c r="AU37" s="91"/>
      <c r="AV37" s="92"/>
    </row>
    <row r="38" spans="3:48" s="1" customFormat="1" ht="15" customHeight="1" x14ac:dyDescent="0.2">
      <c r="C38" s="57"/>
      <c r="E38" s="2"/>
      <c r="F38" s="58"/>
      <c r="N38" s="30"/>
      <c r="Q38" s="3"/>
      <c r="AF38" s="5"/>
      <c r="AG38" s="59"/>
      <c r="AH38" s="59"/>
      <c r="AI38" s="59"/>
      <c r="AJ38" s="59"/>
      <c r="AK38" s="59"/>
      <c r="AL38" s="59"/>
      <c r="AM38" s="59"/>
      <c r="AN38" s="59"/>
      <c r="AO38" s="59"/>
      <c r="AP38" s="59"/>
      <c r="AQ38" s="59"/>
      <c r="AR38" s="59"/>
      <c r="AS38" s="59"/>
      <c r="AT38" s="59"/>
      <c r="AU38" s="91"/>
      <c r="AV38" s="92"/>
    </row>
    <row r="39" spans="3:48" s="1" customFormat="1" ht="15" customHeight="1" x14ac:dyDescent="0.2">
      <c r="C39" s="57"/>
      <c r="E39" s="2"/>
      <c r="F39" s="58"/>
      <c r="N39" s="30"/>
      <c r="Q39" s="3"/>
      <c r="AF39" s="5"/>
      <c r="AG39" s="59"/>
      <c r="AH39" s="59"/>
      <c r="AI39" s="59"/>
      <c r="AJ39" s="59"/>
      <c r="AK39" s="59"/>
      <c r="AL39" s="59"/>
      <c r="AM39" s="59"/>
      <c r="AN39" s="59"/>
      <c r="AO39" s="59"/>
      <c r="AP39" s="59"/>
      <c r="AQ39" s="59"/>
      <c r="AR39" s="59"/>
      <c r="AS39" s="59"/>
      <c r="AT39" s="59"/>
      <c r="AU39" s="91"/>
      <c r="AV39" s="92"/>
    </row>
    <row r="40" spans="3:48" s="1" customFormat="1" ht="15" customHeight="1" x14ac:dyDescent="0.2">
      <c r="C40" s="57"/>
      <c r="E40" s="2"/>
      <c r="F40" s="58"/>
      <c r="N40" s="30"/>
      <c r="Q40" s="3"/>
      <c r="AF40" s="5"/>
      <c r="AG40" s="59"/>
      <c r="AH40" s="59"/>
      <c r="AI40" s="59"/>
      <c r="AJ40" s="59"/>
      <c r="AK40" s="59"/>
      <c r="AL40" s="59"/>
      <c r="AM40" s="59"/>
      <c r="AN40" s="59"/>
      <c r="AO40" s="59"/>
      <c r="AP40" s="59"/>
      <c r="AQ40" s="59"/>
      <c r="AR40" s="59"/>
      <c r="AS40" s="59"/>
      <c r="AT40" s="59"/>
      <c r="AU40" s="91"/>
      <c r="AV40" s="92"/>
    </row>
    <row r="41" spans="3:48" s="1" customFormat="1" ht="15" customHeight="1" x14ac:dyDescent="0.2">
      <c r="C41" s="57"/>
      <c r="E41" s="2"/>
      <c r="F41" s="58"/>
      <c r="N41" s="30"/>
      <c r="Q41" s="3"/>
      <c r="AF41" s="5"/>
      <c r="AG41" s="59"/>
      <c r="AH41" s="59"/>
      <c r="AI41" s="59"/>
      <c r="AJ41" s="59"/>
      <c r="AK41" s="59"/>
      <c r="AL41" s="59"/>
      <c r="AM41" s="59"/>
      <c r="AN41" s="59"/>
      <c r="AO41" s="59"/>
      <c r="AP41" s="59"/>
      <c r="AQ41" s="59"/>
      <c r="AR41" s="59"/>
      <c r="AS41" s="59"/>
      <c r="AT41" s="59"/>
      <c r="AU41" s="91"/>
      <c r="AV41" s="92"/>
    </row>
    <row r="42" spans="3:48" s="1" customFormat="1" ht="15" customHeight="1" x14ac:dyDescent="0.2">
      <c r="C42" s="57"/>
      <c r="E42" s="2"/>
      <c r="F42" s="58"/>
      <c r="N42" s="30"/>
      <c r="Q42" s="3"/>
      <c r="AF42" s="5"/>
      <c r="AG42" s="59"/>
      <c r="AH42" s="59"/>
      <c r="AI42" s="59"/>
      <c r="AJ42" s="59"/>
      <c r="AK42" s="59"/>
      <c r="AL42" s="59"/>
      <c r="AM42" s="59"/>
      <c r="AN42" s="59"/>
      <c r="AO42" s="59"/>
      <c r="AP42" s="59"/>
      <c r="AQ42" s="59"/>
      <c r="AR42" s="59"/>
      <c r="AS42" s="59"/>
      <c r="AT42" s="59"/>
      <c r="AU42" s="91"/>
      <c r="AV42" s="92"/>
    </row>
    <row r="43" spans="3:48" s="1" customFormat="1" ht="15" customHeight="1" x14ac:dyDescent="0.2">
      <c r="C43" s="57"/>
      <c r="E43" s="2"/>
      <c r="F43" s="58"/>
      <c r="N43" s="30"/>
      <c r="Q43" s="3"/>
      <c r="AF43" s="5"/>
      <c r="AG43" s="59"/>
      <c r="AH43" s="59"/>
      <c r="AI43" s="59"/>
      <c r="AJ43" s="59"/>
      <c r="AK43" s="59"/>
      <c r="AL43" s="59"/>
      <c r="AM43" s="59"/>
      <c r="AN43" s="59"/>
      <c r="AO43" s="59"/>
      <c r="AP43" s="59"/>
      <c r="AQ43" s="59"/>
      <c r="AR43" s="59"/>
      <c r="AS43" s="59"/>
      <c r="AT43" s="59"/>
      <c r="AU43" s="91"/>
      <c r="AV43" s="92"/>
    </row>
    <row r="44" spans="3:48" s="1" customFormat="1" ht="15" customHeight="1" x14ac:dyDescent="0.2">
      <c r="C44" s="57"/>
      <c r="E44" s="2"/>
      <c r="F44" s="58"/>
      <c r="N44" s="30"/>
      <c r="Q44" s="3"/>
      <c r="AF44" s="5"/>
      <c r="AG44" s="59"/>
      <c r="AH44" s="59"/>
      <c r="AI44" s="59"/>
      <c r="AJ44" s="59"/>
      <c r="AK44" s="59"/>
      <c r="AL44" s="59"/>
      <c r="AM44" s="59"/>
      <c r="AN44" s="59"/>
      <c r="AO44" s="59"/>
      <c r="AP44" s="59"/>
      <c r="AQ44" s="59"/>
      <c r="AR44" s="59"/>
      <c r="AS44" s="59"/>
      <c r="AT44" s="59"/>
      <c r="AU44" s="91"/>
      <c r="AV44" s="92"/>
    </row>
    <row r="45" spans="3:48" s="1" customFormat="1" ht="15" customHeight="1" x14ac:dyDescent="0.2">
      <c r="C45" s="57"/>
      <c r="E45" s="2"/>
      <c r="F45" s="58"/>
      <c r="N45" s="30"/>
      <c r="Q45" s="3"/>
      <c r="AF45" s="5"/>
      <c r="AG45" s="59"/>
      <c r="AH45" s="59"/>
      <c r="AI45" s="59"/>
      <c r="AJ45" s="59"/>
      <c r="AK45" s="59"/>
      <c r="AL45" s="59"/>
      <c r="AM45" s="59"/>
      <c r="AN45" s="59"/>
      <c r="AO45" s="59"/>
      <c r="AP45" s="59"/>
      <c r="AQ45" s="59"/>
      <c r="AR45" s="59"/>
      <c r="AS45" s="59"/>
      <c r="AT45" s="59"/>
      <c r="AU45" s="91"/>
      <c r="AV45" s="92"/>
    </row>
    <row r="46" spans="3:48" s="1" customFormat="1" ht="15" customHeight="1" x14ac:dyDescent="0.2">
      <c r="C46" s="57"/>
      <c r="E46" s="2"/>
      <c r="F46" s="58"/>
      <c r="N46" s="30"/>
      <c r="Q46" s="3"/>
      <c r="AF46" s="5"/>
      <c r="AG46" s="59"/>
      <c r="AH46" s="59"/>
      <c r="AI46" s="59"/>
      <c r="AJ46" s="59"/>
      <c r="AK46" s="59"/>
      <c r="AL46" s="59"/>
      <c r="AM46" s="59"/>
      <c r="AN46" s="59"/>
      <c r="AO46" s="59"/>
      <c r="AP46" s="59"/>
      <c r="AQ46" s="59"/>
      <c r="AR46" s="59"/>
      <c r="AS46" s="59"/>
      <c r="AT46" s="59"/>
      <c r="AU46" s="91"/>
      <c r="AV46" s="92"/>
    </row>
    <row r="47" spans="3:48" s="1" customFormat="1" ht="15" customHeight="1" x14ac:dyDescent="0.2">
      <c r="C47" s="57"/>
      <c r="E47" s="2"/>
      <c r="F47" s="58"/>
      <c r="N47" s="30"/>
      <c r="Q47" s="3"/>
      <c r="AF47" s="5"/>
      <c r="AG47" s="59"/>
      <c r="AH47" s="59"/>
      <c r="AI47" s="59"/>
      <c r="AJ47" s="59"/>
      <c r="AK47" s="59"/>
      <c r="AL47" s="59"/>
      <c r="AM47" s="59"/>
      <c r="AN47" s="59"/>
      <c r="AO47" s="59"/>
      <c r="AP47" s="59"/>
      <c r="AQ47" s="59"/>
      <c r="AR47" s="59"/>
      <c r="AS47" s="59"/>
      <c r="AT47" s="59"/>
      <c r="AU47" s="91"/>
      <c r="AV47" s="92"/>
    </row>
    <row r="48" spans="3:48" s="1" customFormat="1" ht="15" customHeight="1" x14ac:dyDescent="0.2">
      <c r="C48" s="57"/>
      <c r="E48" s="2"/>
      <c r="F48" s="58"/>
      <c r="N48" s="30"/>
      <c r="Q48" s="3"/>
      <c r="AF48" s="5"/>
      <c r="AG48" s="59"/>
      <c r="AH48" s="59"/>
      <c r="AI48" s="59"/>
      <c r="AJ48" s="59"/>
      <c r="AK48" s="59"/>
      <c r="AL48" s="59"/>
      <c r="AM48" s="59"/>
      <c r="AN48" s="59"/>
      <c r="AO48" s="59"/>
      <c r="AP48" s="59"/>
      <c r="AQ48" s="59"/>
      <c r="AR48" s="59"/>
      <c r="AS48" s="59"/>
      <c r="AT48" s="59"/>
      <c r="AU48" s="91"/>
      <c r="AV48" s="92"/>
    </row>
    <row r="49" spans="3:48" s="1" customFormat="1" ht="15" customHeight="1" x14ac:dyDescent="0.2">
      <c r="C49" s="57"/>
      <c r="E49" s="2"/>
      <c r="F49" s="58"/>
      <c r="N49" s="30"/>
      <c r="Q49" s="3"/>
      <c r="AF49" s="5"/>
      <c r="AG49" s="59"/>
      <c r="AH49" s="59"/>
      <c r="AI49" s="59"/>
      <c r="AJ49" s="59"/>
      <c r="AK49" s="59"/>
      <c r="AL49" s="59"/>
      <c r="AM49" s="59"/>
      <c r="AN49" s="59"/>
      <c r="AO49" s="59"/>
      <c r="AP49" s="59"/>
      <c r="AQ49" s="59"/>
      <c r="AR49" s="59"/>
      <c r="AS49" s="59"/>
      <c r="AT49" s="59"/>
      <c r="AU49" s="91"/>
      <c r="AV49" s="92"/>
    </row>
    <row r="50" spans="3:48" s="1" customFormat="1" ht="15" customHeight="1" x14ac:dyDescent="0.2">
      <c r="C50" s="57"/>
      <c r="E50" s="2"/>
      <c r="F50" s="58"/>
      <c r="N50" s="30"/>
      <c r="Q50" s="3"/>
      <c r="AF50" s="5"/>
      <c r="AG50" s="59"/>
      <c r="AH50" s="59"/>
      <c r="AI50" s="59"/>
      <c r="AJ50" s="59"/>
      <c r="AK50" s="59"/>
      <c r="AL50" s="59"/>
      <c r="AM50" s="59"/>
      <c r="AN50" s="59"/>
      <c r="AO50" s="59"/>
      <c r="AP50" s="59"/>
      <c r="AQ50" s="59"/>
      <c r="AR50" s="59"/>
      <c r="AS50" s="59"/>
      <c r="AT50" s="59"/>
      <c r="AU50" s="91"/>
      <c r="AV50" s="92"/>
    </row>
    <row r="51" spans="3:48" s="1" customFormat="1" ht="15" customHeight="1" x14ac:dyDescent="0.2">
      <c r="C51" s="57"/>
      <c r="E51" s="2"/>
      <c r="F51" s="58"/>
      <c r="N51" s="30"/>
      <c r="Q51" s="3"/>
      <c r="AF51" s="5"/>
      <c r="AG51" s="59"/>
      <c r="AH51" s="59"/>
      <c r="AI51" s="59"/>
      <c r="AJ51" s="59"/>
      <c r="AK51" s="59"/>
      <c r="AL51" s="59"/>
      <c r="AM51" s="59"/>
      <c r="AN51" s="59"/>
      <c r="AO51" s="59"/>
      <c r="AP51" s="59"/>
      <c r="AQ51" s="59"/>
      <c r="AR51" s="59"/>
      <c r="AS51" s="59"/>
      <c r="AT51" s="59"/>
      <c r="AU51" s="91"/>
      <c r="AV51" s="92"/>
    </row>
    <row r="52" spans="3:48" s="1" customFormat="1" ht="15" customHeight="1" x14ac:dyDescent="0.2">
      <c r="C52" s="57"/>
      <c r="E52" s="2"/>
      <c r="F52" s="58"/>
      <c r="N52" s="30"/>
      <c r="Q52" s="3"/>
      <c r="AF52" s="5"/>
      <c r="AG52" s="59"/>
      <c r="AH52" s="59"/>
      <c r="AI52" s="59"/>
      <c r="AJ52" s="59"/>
      <c r="AK52" s="59"/>
      <c r="AL52" s="59"/>
      <c r="AM52" s="59"/>
      <c r="AN52" s="59"/>
      <c r="AO52" s="59"/>
      <c r="AP52" s="59"/>
      <c r="AQ52" s="59"/>
      <c r="AR52" s="59"/>
      <c r="AS52" s="59"/>
      <c r="AT52" s="59"/>
      <c r="AU52" s="91"/>
      <c r="AV52" s="92"/>
    </row>
    <row r="53" spans="3:48" s="1" customFormat="1" ht="15" customHeight="1" x14ac:dyDescent="0.2">
      <c r="C53" s="57"/>
      <c r="E53" s="2"/>
      <c r="F53" s="58"/>
      <c r="N53" s="30"/>
      <c r="Q53" s="3"/>
      <c r="AF53" s="5"/>
      <c r="AG53" s="59"/>
      <c r="AH53" s="59"/>
      <c r="AI53" s="59"/>
      <c r="AJ53" s="59"/>
      <c r="AK53" s="59"/>
      <c r="AL53" s="59"/>
      <c r="AM53" s="59"/>
      <c r="AN53" s="59"/>
      <c r="AO53" s="59"/>
      <c r="AP53" s="59"/>
      <c r="AQ53" s="59"/>
      <c r="AR53" s="59"/>
      <c r="AS53" s="59"/>
      <c r="AT53" s="59"/>
      <c r="AU53" s="91"/>
      <c r="AV53" s="92"/>
    </row>
    <row r="54" spans="3:48" s="1" customFormat="1" ht="15" customHeight="1" x14ac:dyDescent="0.2">
      <c r="C54" s="57"/>
      <c r="E54" s="2"/>
      <c r="F54" s="58"/>
      <c r="N54" s="30"/>
      <c r="Q54" s="3"/>
      <c r="AF54" s="5"/>
      <c r="AG54" s="59"/>
      <c r="AH54" s="59"/>
      <c r="AI54" s="59"/>
      <c r="AJ54" s="59"/>
      <c r="AK54" s="59"/>
      <c r="AL54" s="59"/>
      <c r="AM54" s="59"/>
      <c r="AN54" s="59"/>
      <c r="AO54" s="59"/>
      <c r="AP54" s="59"/>
      <c r="AQ54" s="59"/>
      <c r="AR54" s="59"/>
      <c r="AS54" s="59"/>
      <c r="AT54" s="59"/>
      <c r="AU54" s="91"/>
      <c r="AV54" s="92"/>
    </row>
    <row r="55" spans="3:48" s="1" customFormat="1" ht="15" customHeight="1" x14ac:dyDescent="0.2">
      <c r="C55" s="57"/>
      <c r="E55" s="2"/>
      <c r="F55" s="58"/>
      <c r="N55" s="30"/>
      <c r="Q55" s="3"/>
      <c r="AF55" s="5"/>
      <c r="AG55" s="59"/>
      <c r="AH55" s="59"/>
      <c r="AI55" s="59"/>
      <c r="AJ55" s="59"/>
      <c r="AK55" s="59"/>
      <c r="AL55" s="59"/>
      <c r="AM55" s="59"/>
      <c r="AN55" s="59"/>
      <c r="AO55" s="59"/>
      <c r="AP55" s="59"/>
      <c r="AQ55" s="59"/>
      <c r="AR55" s="59"/>
      <c r="AS55" s="59"/>
      <c r="AT55" s="59"/>
      <c r="AU55" s="91"/>
      <c r="AV55" s="92"/>
    </row>
    <row r="56" spans="3:48" s="1" customFormat="1" ht="15" customHeight="1" x14ac:dyDescent="0.2">
      <c r="C56" s="57"/>
      <c r="E56" s="2"/>
      <c r="F56" s="58"/>
      <c r="N56" s="30"/>
      <c r="Q56" s="3"/>
      <c r="AF56" s="5"/>
      <c r="AG56" s="59"/>
      <c r="AH56" s="59"/>
      <c r="AI56" s="59"/>
      <c r="AJ56" s="59"/>
      <c r="AK56" s="59"/>
      <c r="AL56" s="59"/>
      <c r="AM56" s="59"/>
      <c r="AN56" s="59"/>
      <c r="AO56" s="59"/>
      <c r="AP56" s="59"/>
      <c r="AQ56" s="59"/>
      <c r="AR56" s="59"/>
      <c r="AS56" s="59"/>
      <c r="AT56" s="59"/>
      <c r="AU56" s="91"/>
      <c r="AV56" s="92"/>
    </row>
    <row r="57" spans="3:48" s="1" customFormat="1" ht="15" customHeight="1" x14ac:dyDescent="0.2">
      <c r="C57" s="57"/>
      <c r="E57" s="2"/>
      <c r="F57" s="58"/>
      <c r="N57" s="30"/>
      <c r="Q57" s="3"/>
      <c r="AF57" s="5"/>
      <c r="AG57" s="59"/>
      <c r="AH57" s="59"/>
      <c r="AI57" s="59"/>
      <c r="AJ57" s="59"/>
      <c r="AK57" s="59"/>
      <c r="AL57" s="59"/>
      <c r="AM57" s="59"/>
      <c r="AN57" s="59"/>
      <c r="AO57" s="59"/>
      <c r="AP57" s="59"/>
      <c r="AQ57" s="59"/>
      <c r="AR57" s="59"/>
      <c r="AS57" s="59"/>
      <c r="AT57" s="59"/>
      <c r="AU57" s="91"/>
      <c r="AV57" s="92"/>
    </row>
    <row r="58" spans="3:48" s="1" customFormat="1" ht="15" customHeight="1" x14ac:dyDescent="0.2">
      <c r="C58" s="57"/>
      <c r="E58" s="2"/>
      <c r="F58" s="58"/>
      <c r="N58" s="30"/>
      <c r="Q58" s="3"/>
      <c r="AF58" s="5"/>
      <c r="AG58" s="59"/>
      <c r="AH58" s="59"/>
      <c r="AI58" s="59"/>
      <c r="AJ58" s="59"/>
      <c r="AK58" s="59"/>
      <c r="AL58" s="59"/>
      <c r="AM58" s="59"/>
      <c r="AN58" s="59"/>
      <c r="AO58" s="59"/>
      <c r="AP58" s="59"/>
      <c r="AQ58" s="59"/>
      <c r="AR58" s="59"/>
      <c r="AS58" s="59"/>
      <c r="AT58" s="59"/>
      <c r="AU58" s="91"/>
      <c r="AV58" s="92"/>
    </row>
    <row r="59" spans="3:48" s="1" customFormat="1" ht="15" customHeight="1" x14ac:dyDescent="0.2">
      <c r="C59" s="57"/>
      <c r="E59" s="2"/>
      <c r="F59" s="58"/>
      <c r="N59" s="30"/>
      <c r="Q59" s="3"/>
      <c r="AF59" s="5"/>
      <c r="AG59" s="59"/>
      <c r="AH59" s="59"/>
      <c r="AI59" s="59"/>
      <c r="AJ59" s="59"/>
      <c r="AK59" s="59"/>
      <c r="AL59" s="59"/>
      <c r="AM59" s="59"/>
      <c r="AN59" s="59"/>
      <c r="AO59" s="59"/>
      <c r="AP59" s="59"/>
      <c r="AQ59" s="59"/>
      <c r="AR59" s="59"/>
      <c r="AS59" s="59"/>
      <c r="AT59" s="59"/>
      <c r="AU59" s="91"/>
      <c r="AV59" s="92"/>
    </row>
    <row r="60" spans="3:48" s="1" customFormat="1" ht="15" customHeight="1" x14ac:dyDescent="0.2">
      <c r="C60" s="57"/>
      <c r="E60" s="2"/>
      <c r="F60" s="58"/>
      <c r="N60" s="30"/>
      <c r="Q60" s="3"/>
      <c r="AF60" s="5"/>
      <c r="AG60" s="59"/>
      <c r="AH60" s="59"/>
      <c r="AI60" s="59"/>
      <c r="AJ60" s="59"/>
      <c r="AK60" s="59"/>
      <c r="AL60" s="59"/>
      <c r="AM60" s="59"/>
      <c r="AN60" s="59"/>
      <c r="AO60" s="59"/>
      <c r="AP60" s="59"/>
      <c r="AQ60" s="59"/>
      <c r="AR60" s="59"/>
      <c r="AS60" s="59"/>
      <c r="AT60" s="59"/>
      <c r="AU60" s="91"/>
      <c r="AV60" s="92"/>
    </row>
    <row r="61" spans="3:48" s="1" customFormat="1" ht="15" customHeight="1" x14ac:dyDescent="0.2">
      <c r="C61" s="57"/>
      <c r="E61" s="2"/>
      <c r="F61" s="58"/>
      <c r="N61" s="30"/>
      <c r="Q61" s="3"/>
      <c r="AF61" s="5"/>
      <c r="AG61" s="59"/>
      <c r="AH61" s="59"/>
      <c r="AI61" s="59"/>
      <c r="AJ61" s="59"/>
      <c r="AK61" s="59"/>
      <c r="AL61" s="59"/>
      <c r="AM61" s="59"/>
      <c r="AN61" s="59"/>
      <c r="AO61" s="59"/>
      <c r="AP61" s="59"/>
      <c r="AQ61" s="59"/>
      <c r="AR61" s="59"/>
      <c r="AS61" s="59"/>
      <c r="AT61" s="59"/>
      <c r="AU61" s="91"/>
      <c r="AV61" s="92"/>
    </row>
    <row r="62" spans="3:48" s="1" customFormat="1" ht="15" customHeight="1" x14ac:dyDescent="0.2">
      <c r="C62" s="57"/>
      <c r="E62" s="2"/>
      <c r="F62" s="58"/>
      <c r="N62" s="30"/>
      <c r="Q62" s="3"/>
      <c r="AF62" s="5"/>
      <c r="AG62" s="59"/>
      <c r="AH62" s="59"/>
      <c r="AI62" s="59"/>
      <c r="AJ62" s="59"/>
      <c r="AK62" s="59"/>
      <c r="AL62" s="59"/>
      <c r="AM62" s="59"/>
      <c r="AN62" s="59"/>
      <c r="AO62" s="59"/>
      <c r="AP62" s="59"/>
      <c r="AQ62" s="59"/>
      <c r="AR62" s="59"/>
      <c r="AS62" s="59"/>
      <c r="AT62" s="59"/>
      <c r="AU62" s="91"/>
      <c r="AV62" s="92"/>
    </row>
    <row r="63" spans="3:48" s="1" customFormat="1" ht="15" customHeight="1" x14ac:dyDescent="0.2">
      <c r="C63" s="57"/>
      <c r="E63" s="2"/>
      <c r="F63" s="58"/>
      <c r="N63" s="30"/>
      <c r="Q63" s="3"/>
      <c r="AF63" s="5"/>
      <c r="AG63" s="59"/>
      <c r="AH63" s="59"/>
      <c r="AI63" s="59"/>
      <c r="AJ63" s="59"/>
      <c r="AK63" s="59"/>
      <c r="AL63" s="59"/>
      <c r="AM63" s="59"/>
      <c r="AN63" s="59"/>
      <c r="AO63" s="59"/>
      <c r="AP63" s="59"/>
      <c r="AQ63" s="59"/>
      <c r="AR63" s="59"/>
      <c r="AS63" s="59"/>
      <c r="AT63" s="59"/>
      <c r="AU63" s="91"/>
      <c r="AV63" s="92"/>
    </row>
    <row r="64" spans="3:48" s="1" customFormat="1" ht="15" customHeight="1" x14ac:dyDescent="0.2">
      <c r="C64" s="57"/>
      <c r="E64" s="2"/>
      <c r="F64" s="58"/>
      <c r="N64" s="30"/>
      <c r="Q64" s="3"/>
      <c r="AF64" s="5"/>
      <c r="AG64" s="59"/>
      <c r="AH64" s="59"/>
      <c r="AI64" s="59"/>
      <c r="AJ64" s="59"/>
      <c r="AK64" s="59"/>
      <c r="AL64" s="59"/>
      <c r="AM64" s="59"/>
      <c r="AN64" s="59"/>
      <c r="AO64" s="59"/>
      <c r="AP64" s="59"/>
      <c r="AQ64" s="59"/>
      <c r="AR64" s="59"/>
      <c r="AS64" s="59"/>
      <c r="AT64" s="59"/>
      <c r="AU64" s="91"/>
      <c r="AV64" s="92"/>
    </row>
    <row r="65" spans="3:48" s="1" customFormat="1" ht="15" customHeight="1" x14ac:dyDescent="0.2">
      <c r="C65" s="57"/>
      <c r="E65" s="2"/>
      <c r="F65" s="58"/>
      <c r="N65" s="30"/>
      <c r="Q65" s="3"/>
      <c r="AF65" s="5"/>
      <c r="AG65" s="59"/>
      <c r="AH65" s="59"/>
      <c r="AI65" s="59"/>
      <c r="AJ65" s="59"/>
      <c r="AK65" s="59"/>
      <c r="AL65" s="59"/>
      <c r="AM65" s="59"/>
      <c r="AN65" s="59"/>
      <c r="AO65" s="59"/>
      <c r="AP65" s="59"/>
      <c r="AQ65" s="59"/>
      <c r="AR65" s="59"/>
      <c r="AS65" s="59"/>
      <c r="AT65" s="59"/>
      <c r="AU65" s="91"/>
      <c r="AV65" s="92"/>
    </row>
    <row r="66" spans="3:48" s="1" customFormat="1" ht="15" customHeight="1" x14ac:dyDescent="0.2">
      <c r="C66" s="57"/>
      <c r="E66" s="2"/>
      <c r="F66" s="58"/>
      <c r="N66" s="30"/>
      <c r="Q66" s="3"/>
      <c r="AF66" s="5"/>
      <c r="AG66" s="59"/>
      <c r="AH66" s="59"/>
      <c r="AI66" s="59"/>
      <c r="AJ66" s="59"/>
      <c r="AK66" s="59"/>
      <c r="AL66" s="59"/>
      <c r="AM66" s="59"/>
      <c r="AN66" s="59"/>
      <c r="AO66" s="59"/>
      <c r="AP66" s="59"/>
      <c r="AQ66" s="59"/>
      <c r="AR66" s="59"/>
      <c r="AS66" s="59"/>
      <c r="AT66" s="59"/>
      <c r="AU66" s="91"/>
      <c r="AV66" s="92"/>
    </row>
    <row r="67" spans="3:48" s="1" customFormat="1" ht="15" customHeight="1" x14ac:dyDescent="0.2">
      <c r="C67" s="57"/>
      <c r="E67" s="2"/>
      <c r="F67" s="58"/>
      <c r="N67" s="30"/>
      <c r="Q67" s="3"/>
      <c r="AF67" s="5"/>
      <c r="AG67" s="59"/>
      <c r="AH67" s="59"/>
      <c r="AI67" s="59"/>
      <c r="AJ67" s="59"/>
      <c r="AK67" s="59"/>
      <c r="AL67" s="59"/>
      <c r="AM67" s="59"/>
      <c r="AN67" s="59"/>
      <c r="AO67" s="59"/>
      <c r="AP67" s="59"/>
      <c r="AQ67" s="59"/>
      <c r="AR67" s="59"/>
      <c r="AS67" s="59"/>
      <c r="AT67" s="59"/>
      <c r="AU67" s="91"/>
      <c r="AV67" s="92"/>
    </row>
    <row r="68" spans="3:48" s="1" customFormat="1" ht="15" customHeight="1" x14ac:dyDescent="0.2">
      <c r="C68" s="57"/>
      <c r="E68" s="2"/>
      <c r="F68" s="58"/>
      <c r="N68" s="30"/>
      <c r="Q68" s="3"/>
      <c r="AF68" s="5"/>
      <c r="AG68" s="59"/>
      <c r="AH68" s="59"/>
      <c r="AI68" s="59"/>
      <c r="AJ68" s="59"/>
      <c r="AK68" s="59"/>
      <c r="AL68" s="59"/>
      <c r="AM68" s="59"/>
      <c r="AN68" s="59"/>
      <c r="AO68" s="59"/>
      <c r="AP68" s="59"/>
      <c r="AQ68" s="59"/>
      <c r="AR68" s="59"/>
      <c r="AS68" s="59"/>
      <c r="AT68" s="59"/>
      <c r="AU68" s="91"/>
      <c r="AV68" s="92"/>
    </row>
    <row r="69" spans="3:48" s="1" customFormat="1" ht="15" customHeight="1" x14ac:dyDescent="0.2">
      <c r="C69" s="57"/>
      <c r="E69" s="2"/>
      <c r="F69" s="58"/>
      <c r="N69" s="30"/>
      <c r="Q69" s="3"/>
      <c r="AF69" s="5"/>
      <c r="AG69" s="59"/>
      <c r="AH69" s="59"/>
      <c r="AI69" s="59"/>
      <c r="AJ69" s="59"/>
      <c r="AK69" s="59"/>
      <c r="AL69" s="59"/>
      <c r="AM69" s="59"/>
      <c r="AN69" s="59"/>
      <c r="AO69" s="59"/>
      <c r="AP69" s="59"/>
      <c r="AQ69" s="59"/>
      <c r="AR69" s="59"/>
      <c r="AS69" s="59"/>
      <c r="AT69" s="59"/>
      <c r="AU69" s="91"/>
      <c r="AV69" s="92"/>
    </row>
    <row r="70" spans="3:48" s="1" customFormat="1" ht="15" customHeight="1" x14ac:dyDescent="0.2">
      <c r="C70" s="57"/>
      <c r="E70" s="2"/>
      <c r="F70" s="58"/>
      <c r="N70" s="30"/>
      <c r="Q70" s="3"/>
      <c r="AF70" s="5"/>
      <c r="AG70" s="59"/>
      <c r="AH70" s="59"/>
      <c r="AI70" s="59"/>
      <c r="AJ70" s="59"/>
      <c r="AK70" s="59"/>
      <c r="AL70" s="59"/>
      <c r="AM70" s="59"/>
      <c r="AN70" s="59"/>
      <c r="AO70" s="59"/>
      <c r="AP70" s="59"/>
      <c r="AQ70" s="59"/>
      <c r="AR70" s="59"/>
      <c r="AS70" s="59"/>
      <c r="AT70" s="59"/>
      <c r="AU70" s="91"/>
      <c r="AV70" s="92"/>
    </row>
    <row r="71" spans="3:48" s="1" customFormat="1" ht="15" customHeight="1" x14ac:dyDescent="0.2">
      <c r="C71" s="57"/>
      <c r="E71" s="2"/>
      <c r="F71" s="58"/>
      <c r="N71" s="30"/>
      <c r="Q71" s="3"/>
      <c r="AF71" s="5"/>
      <c r="AG71" s="59"/>
      <c r="AH71" s="59"/>
      <c r="AI71" s="59"/>
      <c r="AJ71" s="59"/>
      <c r="AK71" s="59"/>
      <c r="AL71" s="59"/>
      <c r="AM71" s="59"/>
      <c r="AN71" s="59"/>
      <c r="AO71" s="59"/>
      <c r="AP71" s="59"/>
      <c r="AQ71" s="59"/>
      <c r="AR71" s="59"/>
      <c r="AS71" s="59"/>
      <c r="AT71" s="59"/>
      <c r="AU71" s="91"/>
      <c r="AV71" s="92"/>
    </row>
    <row r="72" spans="3:48" s="1" customFormat="1" ht="15" customHeight="1" x14ac:dyDescent="0.2">
      <c r="C72" s="57"/>
      <c r="E72" s="2"/>
      <c r="F72" s="58"/>
      <c r="N72" s="30"/>
      <c r="Q72" s="3"/>
      <c r="AF72" s="5"/>
      <c r="AG72" s="59"/>
      <c r="AH72" s="59"/>
      <c r="AI72" s="59"/>
      <c r="AJ72" s="59"/>
      <c r="AK72" s="59"/>
      <c r="AL72" s="59"/>
      <c r="AM72" s="59"/>
      <c r="AN72" s="59"/>
      <c r="AO72" s="59"/>
      <c r="AP72" s="59"/>
      <c r="AQ72" s="59"/>
      <c r="AR72" s="59"/>
      <c r="AS72" s="59"/>
      <c r="AT72" s="59"/>
      <c r="AU72" s="91"/>
      <c r="AV72" s="92"/>
    </row>
    <row r="73" spans="3:48" s="1" customFormat="1" ht="15" customHeight="1" x14ac:dyDescent="0.2">
      <c r="C73" s="57"/>
      <c r="E73" s="2"/>
      <c r="F73" s="58"/>
      <c r="N73" s="30"/>
      <c r="Q73" s="3"/>
      <c r="AF73" s="5"/>
      <c r="AG73" s="59"/>
      <c r="AH73" s="59"/>
      <c r="AI73" s="59"/>
      <c r="AJ73" s="59"/>
      <c r="AK73" s="59"/>
      <c r="AL73" s="59"/>
      <c r="AM73" s="59"/>
      <c r="AN73" s="59"/>
      <c r="AO73" s="59"/>
      <c r="AP73" s="59"/>
      <c r="AQ73" s="59"/>
      <c r="AR73" s="59"/>
      <c r="AS73" s="59"/>
      <c r="AT73" s="59"/>
      <c r="AU73" s="91"/>
      <c r="AV73" s="92"/>
    </row>
    <row r="74" spans="3:48" s="1" customFormat="1" ht="15" customHeight="1" x14ac:dyDescent="0.2">
      <c r="C74" s="57"/>
      <c r="E74" s="2"/>
      <c r="F74" s="58"/>
      <c r="N74" s="30"/>
      <c r="Q74" s="3"/>
      <c r="AF74" s="5"/>
      <c r="AG74" s="59"/>
      <c r="AH74" s="59"/>
      <c r="AI74" s="59"/>
      <c r="AJ74" s="59"/>
      <c r="AK74" s="59"/>
      <c r="AL74" s="59"/>
      <c r="AM74" s="59"/>
      <c r="AN74" s="59"/>
      <c r="AO74" s="59"/>
      <c r="AP74" s="59"/>
      <c r="AQ74" s="59"/>
      <c r="AR74" s="59"/>
      <c r="AS74" s="59"/>
      <c r="AT74" s="59"/>
      <c r="AU74" s="91"/>
      <c r="AV74" s="92"/>
    </row>
    <row r="75" spans="3:48" s="1" customFormat="1" ht="15" customHeight="1" x14ac:dyDescent="0.2">
      <c r="C75" s="57"/>
      <c r="E75" s="2"/>
      <c r="F75" s="58"/>
      <c r="N75" s="30"/>
      <c r="Q75" s="3"/>
      <c r="AF75" s="5"/>
      <c r="AG75" s="59"/>
      <c r="AH75" s="59"/>
      <c r="AI75" s="59"/>
      <c r="AJ75" s="59"/>
      <c r="AK75" s="59"/>
      <c r="AL75" s="59"/>
      <c r="AM75" s="59"/>
      <c r="AN75" s="59"/>
      <c r="AO75" s="59"/>
      <c r="AP75" s="59"/>
      <c r="AQ75" s="59"/>
      <c r="AR75" s="59"/>
      <c r="AS75" s="59"/>
      <c r="AT75" s="59"/>
      <c r="AU75" s="91"/>
      <c r="AV75" s="92"/>
    </row>
    <row r="76" spans="3:48" s="1" customFormat="1" ht="15" customHeight="1" x14ac:dyDescent="0.2">
      <c r="C76" s="57"/>
      <c r="E76" s="2"/>
      <c r="F76" s="58"/>
      <c r="N76" s="30"/>
      <c r="Q76" s="3"/>
      <c r="AF76" s="5"/>
      <c r="AG76" s="59"/>
      <c r="AH76" s="59"/>
      <c r="AI76" s="59"/>
      <c r="AJ76" s="59"/>
      <c r="AK76" s="59"/>
      <c r="AL76" s="59"/>
      <c r="AM76" s="59"/>
      <c r="AN76" s="59"/>
      <c r="AO76" s="59"/>
      <c r="AP76" s="59"/>
      <c r="AQ76" s="59"/>
      <c r="AR76" s="59"/>
      <c r="AS76" s="59"/>
      <c r="AT76" s="59"/>
      <c r="AU76" s="91"/>
      <c r="AV76" s="92"/>
    </row>
    <row r="77" spans="3:48" s="1" customFormat="1" ht="15" customHeight="1" x14ac:dyDescent="0.2">
      <c r="C77" s="57"/>
      <c r="E77" s="2"/>
      <c r="F77" s="58"/>
      <c r="N77" s="30"/>
      <c r="Q77" s="3"/>
      <c r="AF77" s="5"/>
      <c r="AG77" s="59"/>
      <c r="AH77" s="59"/>
      <c r="AI77" s="59"/>
      <c r="AJ77" s="59"/>
      <c r="AK77" s="59"/>
      <c r="AL77" s="59"/>
      <c r="AM77" s="59"/>
      <c r="AN77" s="59"/>
      <c r="AO77" s="59"/>
      <c r="AP77" s="59"/>
      <c r="AQ77" s="59"/>
      <c r="AR77" s="59"/>
      <c r="AS77" s="59"/>
      <c r="AT77" s="59"/>
      <c r="AU77" s="91"/>
      <c r="AV77" s="92"/>
    </row>
    <row r="78" spans="3:48" s="1" customFormat="1" ht="15" customHeight="1" x14ac:dyDescent="0.2">
      <c r="C78" s="57"/>
      <c r="E78" s="2"/>
      <c r="F78" s="58"/>
      <c r="N78" s="30"/>
      <c r="Q78" s="3"/>
      <c r="AF78" s="5"/>
      <c r="AG78" s="59"/>
      <c r="AH78" s="59"/>
      <c r="AI78" s="59"/>
      <c r="AJ78" s="59"/>
      <c r="AK78" s="59"/>
      <c r="AL78" s="59"/>
      <c r="AM78" s="59"/>
      <c r="AN78" s="59"/>
      <c r="AO78" s="59"/>
      <c r="AP78" s="59"/>
      <c r="AQ78" s="59"/>
      <c r="AR78" s="59"/>
      <c r="AS78" s="59"/>
      <c r="AT78" s="59"/>
      <c r="AU78" s="91"/>
      <c r="AV78" s="92"/>
    </row>
    <row r="79" spans="3:48" s="1" customFormat="1" ht="15" customHeight="1" x14ac:dyDescent="0.2">
      <c r="C79" s="57"/>
      <c r="E79" s="2"/>
      <c r="F79" s="58"/>
      <c r="N79" s="30"/>
      <c r="Q79" s="3"/>
      <c r="AF79" s="5"/>
      <c r="AG79" s="59"/>
      <c r="AH79" s="59"/>
      <c r="AI79" s="59"/>
      <c r="AJ79" s="59"/>
      <c r="AK79" s="59"/>
      <c r="AL79" s="59"/>
      <c r="AM79" s="59"/>
      <c r="AN79" s="59"/>
      <c r="AO79" s="59"/>
      <c r="AP79" s="59"/>
      <c r="AQ79" s="59"/>
      <c r="AR79" s="59"/>
      <c r="AS79" s="59"/>
      <c r="AT79" s="59"/>
      <c r="AU79" s="91"/>
      <c r="AV79" s="92"/>
    </row>
    <row r="80" spans="3:48" s="1" customFormat="1" ht="15" customHeight="1" x14ac:dyDescent="0.2">
      <c r="C80" s="57"/>
      <c r="E80" s="2"/>
      <c r="F80" s="58"/>
      <c r="N80" s="30"/>
      <c r="Q80" s="3"/>
      <c r="AF80" s="5"/>
      <c r="AG80" s="59"/>
      <c r="AH80" s="59"/>
      <c r="AI80" s="59"/>
      <c r="AJ80" s="59"/>
      <c r="AK80" s="59"/>
      <c r="AL80" s="59"/>
      <c r="AM80" s="59"/>
      <c r="AN80" s="59"/>
      <c r="AO80" s="59"/>
      <c r="AP80" s="59"/>
      <c r="AQ80" s="59"/>
      <c r="AR80" s="59"/>
      <c r="AS80" s="59"/>
      <c r="AT80" s="59"/>
      <c r="AU80" s="91"/>
      <c r="AV80" s="92"/>
    </row>
    <row r="81" spans="3:48" s="1" customFormat="1" ht="15" customHeight="1" x14ac:dyDescent="0.2">
      <c r="C81" s="57"/>
      <c r="E81" s="2"/>
      <c r="F81" s="58"/>
      <c r="N81" s="30"/>
      <c r="Q81" s="3"/>
      <c r="AF81" s="5"/>
      <c r="AG81" s="59"/>
      <c r="AH81" s="59"/>
      <c r="AI81" s="59"/>
      <c r="AJ81" s="59"/>
      <c r="AK81" s="59"/>
      <c r="AL81" s="59"/>
      <c r="AM81" s="59"/>
      <c r="AN81" s="59"/>
      <c r="AO81" s="59"/>
      <c r="AP81" s="59"/>
      <c r="AQ81" s="59"/>
      <c r="AR81" s="59"/>
      <c r="AS81" s="59"/>
      <c r="AT81" s="59"/>
      <c r="AU81" s="91"/>
      <c r="AV81" s="92"/>
    </row>
    <row r="82" spans="3:48" s="1" customFormat="1" ht="15" customHeight="1" x14ac:dyDescent="0.2">
      <c r="C82" s="57"/>
      <c r="E82" s="2"/>
      <c r="F82" s="58"/>
      <c r="N82" s="30"/>
      <c r="Q82" s="3"/>
      <c r="AF82" s="5"/>
      <c r="AG82" s="59"/>
      <c r="AH82" s="59"/>
      <c r="AI82" s="59"/>
      <c r="AJ82" s="59"/>
      <c r="AK82" s="59"/>
      <c r="AL82" s="59"/>
      <c r="AM82" s="59"/>
      <c r="AN82" s="59"/>
      <c r="AO82" s="59"/>
      <c r="AP82" s="59"/>
      <c r="AQ82" s="59"/>
      <c r="AR82" s="59"/>
      <c r="AS82" s="59"/>
      <c r="AT82" s="59"/>
      <c r="AU82" s="91"/>
      <c r="AV82" s="92"/>
    </row>
    <row r="83" spans="3:48" s="1" customFormat="1" ht="15" customHeight="1" x14ac:dyDescent="0.2">
      <c r="C83" s="57"/>
      <c r="E83" s="2"/>
      <c r="F83" s="58"/>
      <c r="N83" s="30"/>
      <c r="Q83" s="3"/>
      <c r="AF83" s="5"/>
      <c r="AG83" s="59"/>
      <c r="AH83" s="59"/>
      <c r="AI83" s="59"/>
      <c r="AJ83" s="59"/>
      <c r="AK83" s="59"/>
      <c r="AL83" s="59"/>
      <c r="AM83" s="59"/>
      <c r="AN83" s="59"/>
      <c r="AO83" s="59"/>
      <c r="AP83" s="59"/>
      <c r="AQ83" s="59"/>
      <c r="AR83" s="59"/>
      <c r="AS83" s="59"/>
      <c r="AT83" s="59"/>
      <c r="AU83" s="91"/>
      <c r="AV83" s="92"/>
    </row>
    <row r="84" spans="3:48" s="1" customFormat="1" ht="15" customHeight="1" x14ac:dyDescent="0.2">
      <c r="C84" s="57"/>
      <c r="E84" s="2"/>
      <c r="F84" s="58"/>
      <c r="N84" s="30"/>
      <c r="Q84" s="3"/>
      <c r="AF84" s="5"/>
      <c r="AG84" s="59"/>
      <c r="AH84" s="59"/>
      <c r="AI84" s="59"/>
      <c r="AJ84" s="59"/>
      <c r="AK84" s="59"/>
      <c r="AL84" s="59"/>
      <c r="AM84" s="59"/>
      <c r="AN84" s="59"/>
      <c r="AO84" s="59"/>
      <c r="AP84" s="59"/>
      <c r="AQ84" s="59"/>
      <c r="AR84" s="59"/>
      <c r="AS84" s="59"/>
      <c r="AT84" s="59"/>
      <c r="AU84" s="91"/>
      <c r="AV84" s="92"/>
    </row>
    <row r="85" spans="3:48" s="1" customFormat="1" ht="15" customHeight="1" x14ac:dyDescent="0.2">
      <c r="C85" s="57"/>
      <c r="E85" s="2"/>
      <c r="F85" s="58"/>
      <c r="N85" s="30"/>
      <c r="Q85" s="3"/>
      <c r="AF85" s="5"/>
      <c r="AG85" s="59"/>
      <c r="AH85" s="59"/>
      <c r="AI85" s="59"/>
      <c r="AJ85" s="59"/>
      <c r="AK85" s="59"/>
      <c r="AL85" s="59"/>
      <c r="AM85" s="59"/>
      <c r="AN85" s="59"/>
      <c r="AO85" s="59"/>
      <c r="AP85" s="59"/>
      <c r="AQ85" s="59"/>
      <c r="AR85" s="59"/>
      <c r="AS85" s="59"/>
      <c r="AT85" s="59"/>
      <c r="AU85" s="91"/>
      <c r="AV85" s="92"/>
    </row>
    <row r="86" spans="3:48" s="1" customFormat="1" ht="15" customHeight="1" x14ac:dyDescent="0.2">
      <c r="C86" s="57"/>
      <c r="E86" s="2"/>
      <c r="F86" s="58"/>
      <c r="N86" s="30"/>
      <c r="Q86" s="3"/>
      <c r="AF86" s="5"/>
      <c r="AG86" s="59"/>
      <c r="AH86" s="59"/>
      <c r="AI86" s="59"/>
      <c r="AJ86" s="59"/>
      <c r="AK86" s="59"/>
      <c r="AL86" s="59"/>
      <c r="AM86" s="59"/>
      <c r="AN86" s="59"/>
      <c r="AO86" s="59"/>
      <c r="AP86" s="59"/>
      <c r="AQ86" s="59"/>
      <c r="AR86" s="59"/>
      <c r="AS86" s="59"/>
      <c r="AT86" s="59"/>
      <c r="AU86" s="91"/>
      <c r="AV86" s="92"/>
    </row>
    <row r="87" spans="3:48" s="1" customFormat="1" ht="15" customHeight="1" x14ac:dyDescent="0.2">
      <c r="C87" s="57"/>
      <c r="E87" s="2"/>
      <c r="F87" s="58"/>
      <c r="N87" s="30"/>
      <c r="Q87" s="3"/>
      <c r="AF87" s="5"/>
      <c r="AG87" s="59"/>
      <c r="AH87" s="59"/>
      <c r="AI87" s="59"/>
      <c r="AJ87" s="59"/>
      <c r="AK87" s="59"/>
      <c r="AL87" s="59"/>
      <c r="AM87" s="59"/>
      <c r="AN87" s="59"/>
      <c r="AO87" s="59"/>
      <c r="AP87" s="59"/>
      <c r="AQ87" s="59"/>
      <c r="AR87" s="59"/>
      <c r="AS87" s="59"/>
      <c r="AT87" s="59"/>
      <c r="AU87" s="91"/>
      <c r="AV87" s="92"/>
    </row>
    <row r="88" spans="3:48" s="1" customFormat="1" ht="15" customHeight="1" x14ac:dyDescent="0.2">
      <c r="C88" s="57"/>
      <c r="E88" s="2"/>
      <c r="F88" s="58"/>
      <c r="N88" s="30"/>
      <c r="Q88" s="3"/>
      <c r="AF88" s="5"/>
      <c r="AG88" s="59"/>
      <c r="AH88" s="59"/>
      <c r="AI88" s="59"/>
      <c r="AJ88" s="59"/>
      <c r="AK88" s="59"/>
      <c r="AL88" s="59"/>
      <c r="AM88" s="59"/>
      <c r="AN88" s="59"/>
      <c r="AO88" s="59"/>
      <c r="AP88" s="59"/>
      <c r="AQ88" s="59"/>
      <c r="AR88" s="59"/>
      <c r="AS88" s="59"/>
      <c r="AT88" s="59"/>
      <c r="AU88" s="91"/>
      <c r="AV88" s="92"/>
    </row>
    <row r="89" spans="3:48" s="1" customFormat="1" ht="15" customHeight="1" x14ac:dyDescent="0.2">
      <c r="C89" s="57"/>
      <c r="E89" s="2"/>
      <c r="F89" s="58"/>
      <c r="N89" s="30"/>
      <c r="Q89" s="3"/>
      <c r="AF89" s="5"/>
      <c r="AG89" s="59"/>
      <c r="AH89" s="59"/>
      <c r="AI89" s="59"/>
      <c r="AJ89" s="59"/>
      <c r="AK89" s="59"/>
      <c r="AL89" s="59"/>
      <c r="AM89" s="59"/>
      <c r="AN89" s="59"/>
      <c r="AO89" s="59"/>
      <c r="AP89" s="59"/>
      <c r="AQ89" s="59"/>
      <c r="AR89" s="59"/>
      <c r="AS89" s="59"/>
      <c r="AT89" s="59"/>
      <c r="AU89" s="91"/>
      <c r="AV89" s="92"/>
    </row>
    <row r="90" spans="3:48" s="1" customFormat="1" ht="15" customHeight="1" x14ac:dyDescent="0.2">
      <c r="C90" s="57"/>
      <c r="E90" s="2"/>
      <c r="F90" s="58"/>
      <c r="N90" s="30"/>
      <c r="Q90" s="3"/>
      <c r="AF90" s="5"/>
      <c r="AG90" s="59"/>
      <c r="AH90" s="59"/>
      <c r="AI90" s="59"/>
      <c r="AJ90" s="59"/>
      <c r="AK90" s="59"/>
      <c r="AL90" s="59"/>
      <c r="AM90" s="59"/>
      <c r="AN90" s="59"/>
      <c r="AO90" s="59"/>
      <c r="AP90" s="59"/>
      <c r="AQ90" s="59"/>
      <c r="AR90" s="59"/>
      <c r="AS90" s="59"/>
      <c r="AT90" s="59"/>
      <c r="AU90" s="91"/>
      <c r="AV90" s="92"/>
    </row>
    <row r="91" spans="3:48" s="1" customFormat="1" ht="15" customHeight="1" x14ac:dyDescent="0.2">
      <c r="C91" s="57"/>
      <c r="E91" s="2"/>
      <c r="F91" s="58"/>
      <c r="N91" s="30"/>
      <c r="Q91" s="3"/>
      <c r="AF91" s="5"/>
      <c r="AG91" s="59"/>
      <c r="AH91" s="59"/>
      <c r="AI91" s="59"/>
      <c r="AJ91" s="59"/>
      <c r="AK91" s="59"/>
      <c r="AL91" s="59"/>
      <c r="AM91" s="59"/>
      <c r="AN91" s="59"/>
      <c r="AO91" s="59"/>
      <c r="AP91" s="59"/>
      <c r="AQ91" s="59"/>
      <c r="AR91" s="59"/>
      <c r="AS91" s="59"/>
      <c r="AT91" s="59"/>
      <c r="AU91" s="91"/>
      <c r="AV91" s="92"/>
    </row>
    <row r="92" spans="3:48" s="1" customFormat="1" ht="15" customHeight="1" x14ac:dyDescent="0.2">
      <c r="C92" s="57"/>
      <c r="E92" s="2"/>
      <c r="F92" s="58"/>
      <c r="N92" s="30"/>
      <c r="Q92" s="3"/>
      <c r="AF92" s="5"/>
      <c r="AG92" s="59"/>
      <c r="AH92" s="59"/>
      <c r="AI92" s="59"/>
      <c r="AJ92" s="59"/>
      <c r="AK92" s="59"/>
      <c r="AL92" s="59"/>
      <c r="AM92" s="59"/>
      <c r="AN92" s="59"/>
      <c r="AO92" s="59"/>
      <c r="AP92" s="59"/>
      <c r="AQ92" s="59"/>
      <c r="AR92" s="59"/>
      <c r="AS92" s="59"/>
      <c r="AT92" s="59"/>
      <c r="AU92" s="91"/>
      <c r="AV92" s="92"/>
    </row>
    <row r="93" spans="3:48" s="1" customFormat="1" ht="15" customHeight="1" x14ac:dyDescent="0.2">
      <c r="C93" s="57"/>
      <c r="E93" s="2"/>
      <c r="F93" s="58"/>
      <c r="N93" s="30"/>
      <c r="Q93" s="3"/>
      <c r="AF93" s="5"/>
      <c r="AG93" s="59"/>
      <c r="AH93" s="59"/>
      <c r="AI93" s="59"/>
      <c r="AJ93" s="59"/>
      <c r="AK93" s="59"/>
      <c r="AL93" s="59"/>
      <c r="AM93" s="59"/>
      <c r="AN93" s="59"/>
      <c r="AO93" s="59"/>
      <c r="AP93" s="59"/>
      <c r="AQ93" s="59"/>
      <c r="AR93" s="59"/>
      <c r="AS93" s="59"/>
      <c r="AT93" s="59"/>
      <c r="AU93" s="91"/>
      <c r="AV93" s="92"/>
    </row>
    <row r="94" spans="3:48" s="1" customFormat="1" ht="15" customHeight="1" x14ac:dyDescent="0.2">
      <c r="C94" s="57"/>
      <c r="E94" s="2"/>
      <c r="F94" s="58"/>
      <c r="N94" s="30"/>
      <c r="Q94" s="3"/>
      <c r="AF94" s="5"/>
      <c r="AG94" s="59"/>
      <c r="AH94" s="59"/>
      <c r="AI94" s="59"/>
      <c r="AJ94" s="59"/>
      <c r="AK94" s="59"/>
      <c r="AL94" s="59"/>
      <c r="AM94" s="59"/>
      <c r="AN94" s="59"/>
      <c r="AO94" s="59"/>
      <c r="AP94" s="59"/>
      <c r="AQ94" s="59"/>
      <c r="AR94" s="59"/>
      <c r="AS94" s="59"/>
      <c r="AT94" s="59"/>
      <c r="AU94" s="91"/>
      <c r="AV94" s="92"/>
    </row>
    <row r="95" spans="3:48" s="1" customFormat="1" ht="15" customHeight="1" x14ac:dyDescent="0.2">
      <c r="C95" s="57"/>
      <c r="E95" s="2"/>
      <c r="F95" s="58"/>
      <c r="N95" s="30"/>
      <c r="Q95" s="3"/>
      <c r="AF95" s="5"/>
      <c r="AG95" s="59"/>
      <c r="AH95" s="59"/>
      <c r="AI95" s="59"/>
      <c r="AJ95" s="59"/>
      <c r="AK95" s="59"/>
      <c r="AL95" s="59"/>
      <c r="AM95" s="59"/>
      <c r="AN95" s="59"/>
      <c r="AO95" s="59"/>
      <c r="AP95" s="59"/>
      <c r="AQ95" s="59"/>
      <c r="AR95" s="59"/>
      <c r="AS95" s="59"/>
      <c r="AT95" s="59"/>
      <c r="AU95" s="91"/>
      <c r="AV95" s="92"/>
    </row>
    <row r="96" spans="3:48" s="1" customFormat="1" ht="15" customHeight="1" x14ac:dyDescent="0.2">
      <c r="C96" s="57"/>
      <c r="E96" s="2"/>
      <c r="F96" s="58"/>
      <c r="N96" s="30"/>
      <c r="Q96" s="3"/>
      <c r="AF96" s="5"/>
      <c r="AG96" s="59"/>
      <c r="AH96" s="59"/>
      <c r="AI96" s="59"/>
      <c r="AJ96" s="59"/>
      <c r="AK96" s="59"/>
      <c r="AL96" s="59"/>
      <c r="AM96" s="59"/>
      <c r="AN96" s="59"/>
      <c r="AO96" s="59"/>
      <c r="AP96" s="59"/>
      <c r="AQ96" s="59"/>
      <c r="AR96" s="59"/>
      <c r="AS96" s="59"/>
      <c r="AT96" s="59"/>
      <c r="AU96" s="91"/>
      <c r="AV96" s="92"/>
    </row>
    <row r="97" spans="3:48" s="1" customFormat="1" ht="15" customHeight="1" x14ac:dyDescent="0.2">
      <c r="C97" s="57"/>
      <c r="E97" s="2"/>
      <c r="F97" s="58"/>
      <c r="N97" s="30"/>
      <c r="Q97" s="3"/>
      <c r="AF97" s="5"/>
      <c r="AG97" s="59"/>
      <c r="AH97" s="59"/>
      <c r="AI97" s="59"/>
      <c r="AJ97" s="59"/>
      <c r="AK97" s="59"/>
      <c r="AL97" s="59"/>
      <c r="AM97" s="59"/>
      <c r="AN97" s="59"/>
      <c r="AO97" s="59"/>
      <c r="AP97" s="59"/>
      <c r="AQ97" s="59"/>
      <c r="AR97" s="59"/>
      <c r="AS97" s="59"/>
      <c r="AT97" s="59"/>
      <c r="AU97" s="91"/>
      <c r="AV97" s="92"/>
    </row>
    <row r="98" spans="3:48" s="1" customFormat="1" ht="15" customHeight="1" x14ac:dyDescent="0.2">
      <c r="C98" s="57"/>
      <c r="E98" s="2"/>
      <c r="F98" s="58"/>
      <c r="N98" s="30"/>
      <c r="Q98" s="3"/>
      <c r="AF98" s="5"/>
      <c r="AG98" s="59"/>
      <c r="AH98" s="59"/>
      <c r="AI98" s="59"/>
      <c r="AJ98" s="59"/>
      <c r="AK98" s="59"/>
      <c r="AL98" s="59"/>
      <c r="AM98" s="59"/>
      <c r="AN98" s="59"/>
      <c r="AO98" s="59"/>
      <c r="AP98" s="59"/>
      <c r="AQ98" s="59"/>
      <c r="AR98" s="59"/>
      <c r="AS98" s="59"/>
      <c r="AT98" s="59"/>
      <c r="AU98" s="91"/>
      <c r="AV98" s="92"/>
    </row>
    <row r="99" spans="3:48" s="1" customFormat="1" ht="15" customHeight="1" x14ac:dyDescent="0.2">
      <c r="C99" s="57"/>
      <c r="E99" s="2"/>
      <c r="F99" s="58"/>
      <c r="N99" s="30"/>
      <c r="Q99" s="3"/>
      <c r="AF99" s="5"/>
      <c r="AG99" s="59"/>
      <c r="AH99" s="59"/>
      <c r="AI99" s="59"/>
      <c r="AJ99" s="59"/>
      <c r="AK99" s="59"/>
      <c r="AL99" s="59"/>
      <c r="AM99" s="59"/>
      <c r="AN99" s="59"/>
      <c r="AO99" s="59"/>
      <c r="AP99" s="59"/>
      <c r="AQ99" s="59"/>
      <c r="AR99" s="59"/>
      <c r="AS99" s="59"/>
      <c r="AT99" s="59"/>
      <c r="AU99" s="91"/>
      <c r="AV99" s="92"/>
    </row>
    <row r="100" spans="3:48" s="1" customFormat="1" ht="15" customHeight="1" x14ac:dyDescent="0.2">
      <c r="C100" s="57"/>
      <c r="E100" s="2"/>
      <c r="F100" s="58"/>
      <c r="N100" s="30"/>
      <c r="Q100" s="3"/>
      <c r="AF100" s="5"/>
      <c r="AG100" s="59"/>
      <c r="AH100" s="59"/>
      <c r="AI100" s="59"/>
      <c r="AJ100" s="59"/>
      <c r="AK100" s="59"/>
      <c r="AL100" s="59"/>
      <c r="AM100" s="59"/>
      <c r="AN100" s="59"/>
      <c r="AO100" s="59"/>
      <c r="AP100" s="59"/>
      <c r="AQ100" s="59"/>
      <c r="AR100" s="59"/>
      <c r="AS100" s="59"/>
      <c r="AT100" s="59"/>
      <c r="AU100" s="91"/>
      <c r="AV100" s="92"/>
    </row>
    <row r="101" spans="3:48" s="1" customFormat="1" ht="15" customHeight="1" x14ac:dyDescent="0.2">
      <c r="C101" s="57"/>
      <c r="E101" s="2"/>
      <c r="F101" s="58"/>
      <c r="N101" s="30"/>
      <c r="Q101" s="3"/>
      <c r="AF101" s="5"/>
      <c r="AG101" s="59"/>
      <c r="AH101" s="59"/>
      <c r="AI101" s="59"/>
      <c r="AJ101" s="59"/>
      <c r="AK101" s="59"/>
      <c r="AL101" s="59"/>
      <c r="AM101" s="59"/>
      <c r="AN101" s="59"/>
      <c r="AO101" s="59"/>
      <c r="AP101" s="59"/>
      <c r="AQ101" s="59"/>
      <c r="AR101" s="59"/>
      <c r="AS101" s="59"/>
      <c r="AT101" s="59"/>
      <c r="AU101" s="91"/>
      <c r="AV101" s="92"/>
    </row>
    <row r="102" spans="3:48" s="1" customFormat="1" ht="15" customHeight="1" x14ac:dyDescent="0.2">
      <c r="C102" s="57"/>
      <c r="E102" s="2"/>
      <c r="F102" s="58"/>
      <c r="N102" s="30"/>
      <c r="Q102" s="3"/>
      <c r="AF102" s="5"/>
      <c r="AG102" s="59"/>
      <c r="AH102" s="59"/>
      <c r="AI102" s="59"/>
      <c r="AJ102" s="59"/>
      <c r="AK102" s="59"/>
      <c r="AL102" s="59"/>
      <c r="AM102" s="59"/>
      <c r="AN102" s="59"/>
      <c r="AO102" s="59"/>
      <c r="AP102" s="59"/>
      <c r="AQ102" s="59"/>
      <c r="AR102" s="59"/>
      <c r="AS102" s="59"/>
      <c r="AT102" s="59"/>
      <c r="AU102" s="91"/>
      <c r="AV102" s="92"/>
    </row>
    <row r="103" spans="3:48" s="1" customFormat="1" ht="15" customHeight="1" x14ac:dyDescent="0.2">
      <c r="C103" s="57"/>
      <c r="E103" s="2"/>
      <c r="F103" s="58"/>
      <c r="N103" s="30"/>
      <c r="Q103" s="3"/>
      <c r="AF103" s="5"/>
      <c r="AG103" s="59"/>
      <c r="AH103" s="59"/>
      <c r="AI103" s="59"/>
      <c r="AJ103" s="59"/>
      <c r="AK103" s="59"/>
      <c r="AL103" s="59"/>
      <c r="AM103" s="59"/>
      <c r="AN103" s="59"/>
      <c r="AO103" s="59"/>
      <c r="AP103" s="59"/>
      <c r="AQ103" s="59"/>
      <c r="AR103" s="59"/>
      <c r="AS103" s="59"/>
      <c r="AT103" s="59"/>
      <c r="AU103" s="91"/>
      <c r="AV103" s="92"/>
    </row>
    <row r="104" spans="3:48" s="1" customFormat="1" ht="15" customHeight="1" x14ac:dyDescent="0.2">
      <c r="C104" s="57"/>
      <c r="E104" s="2"/>
      <c r="F104" s="58"/>
      <c r="N104" s="30"/>
      <c r="Q104" s="3"/>
      <c r="AF104" s="5"/>
      <c r="AG104" s="59"/>
      <c r="AH104" s="59"/>
      <c r="AI104" s="59"/>
      <c r="AJ104" s="59"/>
      <c r="AK104" s="59"/>
      <c r="AL104" s="59"/>
      <c r="AM104" s="59"/>
      <c r="AN104" s="59"/>
      <c r="AO104" s="59"/>
      <c r="AP104" s="59"/>
      <c r="AQ104" s="59"/>
      <c r="AR104" s="59"/>
      <c r="AS104" s="59"/>
      <c r="AT104" s="59"/>
      <c r="AU104" s="91"/>
      <c r="AV104" s="92"/>
    </row>
    <row r="105" spans="3:48" s="1" customFormat="1" ht="15" customHeight="1" x14ac:dyDescent="0.2">
      <c r="C105" s="57"/>
      <c r="E105" s="2"/>
      <c r="F105" s="58"/>
      <c r="N105" s="30"/>
      <c r="Q105" s="3"/>
      <c r="AF105" s="5"/>
      <c r="AG105" s="59"/>
      <c r="AH105" s="59"/>
      <c r="AI105" s="59"/>
      <c r="AJ105" s="59"/>
      <c r="AK105" s="59"/>
      <c r="AL105" s="59"/>
      <c r="AM105" s="59"/>
      <c r="AN105" s="59"/>
      <c r="AO105" s="59"/>
      <c r="AP105" s="59"/>
      <c r="AQ105" s="59"/>
      <c r="AR105" s="59"/>
      <c r="AS105" s="59"/>
      <c r="AT105" s="59"/>
      <c r="AU105" s="91"/>
      <c r="AV105" s="92"/>
    </row>
    <row r="106" spans="3:48" s="1" customFormat="1" ht="15" customHeight="1" x14ac:dyDescent="0.2">
      <c r="C106" s="57"/>
      <c r="E106" s="2"/>
      <c r="F106" s="58"/>
      <c r="N106" s="30"/>
      <c r="Q106" s="3"/>
      <c r="AF106" s="5"/>
      <c r="AG106" s="59"/>
      <c r="AH106" s="59"/>
      <c r="AI106" s="59"/>
      <c r="AJ106" s="59"/>
      <c r="AK106" s="59"/>
      <c r="AL106" s="59"/>
      <c r="AM106" s="59"/>
      <c r="AN106" s="59"/>
      <c r="AO106" s="59"/>
      <c r="AP106" s="59"/>
      <c r="AQ106" s="59"/>
      <c r="AR106" s="59"/>
      <c r="AS106" s="59"/>
      <c r="AT106" s="59"/>
      <c r="AU106" s="91"/>
      <c r="AV106" s="92"/>
    </row>
    <row r="107" spans="3:48" s="1" customFormat="1" ht="15" customHeight="1" x14ac:dyDescent="0.2">
      <c r="C107" s="57"/>
      <c r="E107" s="2"/>
      <c r="F107" s="58"/>
      <c r="N107" s="30"/>
      <c r="Q107" s="3"/>
      <c r="AF107" s="5"/>
      <c r="AG107" s="59"/>
      <c r="AH107" s="59"/>
      <c r="AI107" s="59"/>
      <c r="AJ107" s="59"/>
      <c r="AK107" s="59"/>
      <c r="AL107" s="59"/>
      <c r="AM107" s="59"/>
      <c r="AN107" s="59"/>
      <c r="AO107" s="59"/>
      <c r="AP107" s="59"/>
      <c r="AQ107" s="59"/>
      <c r="AR107" s="59"/>
      <c r="AS107" s="59"/>
      <c r="AT107" s="59"/>
      <c r="AU107" s="91"/>
      <c r="AV107" s="92"/>
    </row>
    <row r="108" spans="3:48" s="1" customFormat="1" ht="15" customHeight="1" x14ac:dyDescent="0.2">
      <c r="C108" s="57"/>
      <c r="E108" s="2"/>
      <c r="F108" s="58"/>
      <c r="N108" s="30"/>
      <c r="Q108" s="3"/>
      <c r="AF108" s="5"/>
      <c r="AG108" s="59"/>
      <c r="AH108" s="59"/>
      <c r="AI108" s="59"/>
      <c r="AJ108" s="59"/>
      <c r="AK108" s="59"/>
      <c r="AL108" s="59"/>
      <c r="AM108" s="59"/>
      <c r="AN108" s="59"/>
      <c r="AO108" s="59"/>
      <c r="AP108" s="59"/>
      <c r="AQ108" s="59"/>
      <c r="AR108" s="59"/>
      <c r="AS108" s="59"/>
      <c r="AT108" s="59"/>
      <c r="AU108" s="91"/>
      <c r="AV108" s="92"/>
    </row>
    <row r="109" spans="3:48" s="1" customFormat="1" ht="15" customHeight="1" x14ac:dyDescent="0.2">
      <c r="C109" s="57"/>
      <c r="E109" s="2"/>
      <c r="F109" s="58"/>
      <c r="N109" s="30"/>
      <c r="Q109" s="3"/>
      <c r="AF109" s="5"/>
      <c r="AG109" s="59"/>
      <c r="AH109" s="59"/>
      <c r="AI109" s="59"/>
      <c r="AJ109" s="59"/>
      <c r="AK109" s="59"/>
      <c r="AL109" s="59"/>
      <c r="AM109" s="59"/>
      <c r="AN109" s="59"/>
      <c r="AO109" s="59"/>
      <c r="AP109" s="59"/>
      <c r="AQ109" s="59"/>
      <c r="AR109" s="59"/>
      <c r="AS109" s="59"/>
      <c r="AT109" s="59"/>
      <c r="AU109" s="91"/>
      <c r="AV109" s="92"/>
    </row>
    <row r="110" spans="3:48" s="1" customFormat="1" ht="15" customHeight="1" x14ac:dyDescent="0.2">
      <c r="C110" s="57"/>
      <c r="E110" s="2"/>
      <c r="F110" s="58"/>
      <c r="N110" s="30"/>
      <c r="Q110" s="3"/>
      <c r="AF110" s="5"/>
      <c r="AG110" s="59"/>
      <c r="AH110" s="59"/>
      <c r="AI110" s="59"/>
      <c r="AJ110" s="59"/>
      <c r="AK110" s="59"/>
      <c r="AL110" s="59"/>
      <c r="AM110" s="59"/>
      <c r="AN110" s="59"/>
      <c r="AO110" s="59"/>
      <c r="AP110" s="59"/>
      <c r="AQ110" s="59"/>
      <c r="AR110" s="59"/>
      <c r="AS110" s="59"/>
      <c r="AT110" s="59"/>
      <c r="AU110" s="91"/>
      <c r="AV110" s="92"/>
    </row>
    <row r="111" spans="3:48" s="1" customFormat="1" ht="15" customHeight="1" x14ac:dyDescent="0.2">
      <c r="C111" s="57"/>
      <c r="E111" s="2"/>
      <c r="F111" s="58"/>
      <c r="N111" s="30"/>
      <c r="Q111" s="3"/>
      <c r="AF111" s="5"/>
      <c r="AG111" s="59"/>
      <c r="AH111" s="59"/>
      <c r="AI111" s="59"/>
      <c r="AJ111" s="59"/>
      <c r="AK111" s="59"/>
      <c r="AL111" s="59"/>
      <c r="AM111" s="59"/>
      <c r="AN111" s="59"/>
      <c r="AO111" s="59"/>
      <c r="AP111" s="59"/>
      <c r="AQ111" s="59"/>
      <c r="AR111" s="59"/>
      <c r="AS111" s="59"/>
      <c r="AT111" s="59"/>
      <c r="AU111" s="91"/>
      <c r="AV111" s="92"/>
    </row>
    <row r="112" spans="3:48" s="1" customFormat="1" ht="15" customHeight="1" x14ac:dyDescent="0.2">
      <c r="C112" s="57"/>
      <c r="E112" s="2"/>
      <c r="F112" s="58"/>
      <c r="N112" s="30"/>
      <c r="Q112" s="3"/>
      <c r="AF112" s="5"/>
      <c r="AG112" s="59"/>
      <c r="AH112" s="59"/>
      <c r="AI112" s="59"/>
      <c r="AJ112" s="59"/>
      <c r="AK112" s="59"/>
      <c r="AL112" s="59"/>
      <c r="AM112" s="59"/>
      <c r="AN112" s="59"/>
      <c r="AO112" s="59"/>
      <c r="AP112" s="59"/>
      <c r="AQ112" s="59"/>
      <c r="AR112" s="59"/>
      <c r="AS112" s="59"/>
      <c r="AT112" s="59"/>
      <c r="AU112" s="91"/>
      <c r="AV112" s="92"/>
    </row>
    <row r="113" spans="3:48" s="1" customFormat="1" ht="15" customHeight="1" x14ac:dyDescent="0.2">
      <c r="C113" s="57"/>
      <c r="E113" s="2"/>
      <c r="F113" s="58"/>
      <c r="N113" s="30"/>
      <c r="Q113" s="3"/>
      <c r="AF113" s="5"/>
      <c r="AG113" s="59"/>
      <c r="AH113" s="59"/>
      <c r="AI113" s="59"/>
      <c r="AJ113" s="59"/>
      <c r="AK113" s="59"/>
      <c r="AL113" s="59"/>
      <c r="AM113" s="59"/>
      <c r="AN113" s="59"/>
      <c r="AO113" s="59"/>
      <c r="AP113" s="59"/>
      <c r="AQ113" s="59"/>
      <c r="AR113" s="59"/>
      <c r="AS113" s="59"/>
      <c r="AT113" s="59"/>
      <c r="AU113" s="91"/>
      <c r="AV113" s="92"/>
    </row>
    <row r="114" spans="3:48" s="1" customFormat="1" ht="15" customHeight="1" x14ac:dyDescent="0.2">
      <c r="C114" s="57"/>
      <c r="E114" s="2"/>
      <c r="F114" s="58"/>
      <c r="N114" s="30"/>
      <c r="Q114" s="3"/>
      <c r="AF114" s="5"/>
      <c r="AG114" s="59"/>
      <c r="AH114" s="59"/>
      <c r="AI114" s="59"/>
      <c r="AJ114" s="59"/>
      <c r="AK114" s="59"/>
      <c r="AL114" s="59"/>
      <c r="AM114" s="59"/>
      <c r="AN114" s="59"/>
      <c r="AO114" s="59"/>
      <c r="AP114" s="59"/>
      <c r="AQ114" s="59"/>
      <c r="AR114" s="59"/>
      <c r="AS114" s="59"/>
      <c r="AT114" s="59"/>
      <c r="AU114" s="91"/>
      <c r="AV114" s="92"/>
    </row>
    <row r="115" spans="3:48" s="1" customFormat="1" ht="15" customHeight="1" x14ac:dyDescent="0.2">
      <c r="C115" s="57"/>
      <c r="E115" s="2"/>
      <c r="F115" s="58"/>
      <c r="N115" s="30"/>
      <c r="Q115" s="3"/>
      <c r="AF115" s="5"/>
      <c r="AG115" s="59"/>
      <c r="AH115" s="59"/>
      <c r="AI115" s="59"/>
      <c r="AJ115" s="59"/>
      <c r="AK115" s="59"/>
      <c r="AL115" s="59"/>
      <c r="AM115" s="59"/>
      <c r="AN115" s="59"/>
      <c r="AO115" s="59"/>
      <c r="AP115" s="59"/>
      <c r="AQ115" s="59"/>
      <c r="AR115" s="59"/>
      <c r="AS115" s="59"/>
      <c r="AT115" s="59"/>
      <c r="AU115" s="91"/>
      <c r="AV115" s="92"/>
    </row>
    <row r="116" spans="3:48" s="1" customFormat="1" ht="15" customHeight="1" x14ac:dyDescent="0.2">
      <c r="C116" s="57"/>
      <c r="E116" s="2"/>
      <c r="F116" s="58"/>
      <c r="N116" s="30"/>
      <c r="Q116" s="3"/>
      <c r="AF116" s="5"/>
      <c r="AG116" s="59"/>
      <c r="AH116" s="59"/>
      <c r="AI116" s="59"/>
      <c r="AJ116" s="59"/>
      <c r="AK116" s="59"/>
      <c r="AL116" s="59"/>
      <c r="AM116" s="59"/>
      <c r="AN116" s="59"/>
      <c r="AO116" s="59"/>
      <c r="AP116" s="59"/>
      <c r="AQ116" s="59"/>
      <c r="AR116" s="59"/>
      <c r="AS116" s="59"/>
      <c r="AT116" s="59"/>
      <c r="AU116" s="91"/>
      <c r="AV116" s="92"/>
    </row>
    <row r="117" spans="3:48" s="1" customFormat="1" ht="15" customHeight="1" x14ac:dyDescent="0.2">
      <c r="C117" s="57"/>
      <c r="E117" s="2"/>
      <c r="F117" s="58"/>
      <c r="N117" s="30"/>
      <c r="Q117" s="3"/>
      <c r="AF117" s="5"/>
      <c r="AG117" s="59"/>
      <c r="AH117" s="59"/>
      <c r="AI117" s="59"/>
      <c r="AJ117" s="59"/>
      <c r="AK117" s="59"/>
      <c r="AL117" s="59"/>
      <c r="AM117" s="59"/>
      <c r="AN117" s="59"/>
      <c r="AO117" s="59"/>
      <c r="AP117" s="59"/>
      <c r="AQ117" s="59"/>
      <c r="AR117" s="59"/>
      <c r="AS117" s="59"/>
      <c r="AT117" s="59"/>
      <c r="AU117" s="91"/>
      <c r="AV117" s="92"/>
    </row>
    <row r="118" spans="3:48" s="1" customFormat="1" ht="15" customHeight="1" x14ac:dyDescent="0.2">
      <c r="C118" s="57"/>
      <c r="E118" s="2"/>
      <c r="F118" s="58"/>
      <c r="N118" s="30"/>
      <c r="Q118" s="3"/>
      <c r="AF118" s="5"/>
      <c r="AG118" s="59"/>
      <c r="AH118" s="59"/>
      <c r="AI118" s="59"/>
      <c r="AJ118" s="59"/>
      <c r="AK118" s="59"/>
      <c r="AL118" s="59"/>
      <c r="AM118" s="59"/>
      <c r="AN118" s="59"/>
      <c r="AO118" s="59"/>
      <c r="AP118" s="59"/>
      <c r="AQ118" s="59"/>
      <c r="AR118" s="59"/>
      <c r="AS118" s="59"/>
      <c r="AT118" s="59"/>
      <c r="AU118" s="91"/>
      <c r="AV118" s="92"/>
    </row>
    <row r="119" spans="3:48" s="1" customFormat="1" ht="15" customHeight="1" x14ac:dyDescent="0.2">
      <c r="C119" s="57"/>
      <c r="E119" s="2"/>
      <c r="F119" s="58"/>
      <c r="N119" s="30"/>
      <c r="Q119" s="3"/>
      <c r="AF119" s="5"/>
      <c r="AG119" s="59"/>
      <c r="AH119" s="59"/>
      <c r="AI119" s="59"/>
      <c r="AJ119" s="59"/>
      <c r="AK119" s="59"/>
      <c r="AL119" s="59"/>
      <c r="AM119" s="59"/>
      <c r="AN119" s="59"/>
      <c r="AO119" s="59"/>
      <c r="AP119" s="59"/>
      <c r="AQ119" s="59"/>
      <c r="AR119" s="59"/>
      <c r="AS119" s="59"/>
      <c r="AT119" s="59"/>
      <c r="AU119" s="91"/>
      <c r="AV119" s="92"/>
    </row>
    <row r="120" spans="3:48" s="1" customFormat="1" ht="15" customHeight="1" x14ac:dyDescent="0.2">
      <c r="C120" s="57"/>
      <c r="E120" s="2"/>
      <c r="F120" s="58"/>
      <c r="N120" s="30"/>
      <c r="Q120" s="3"/>
      <c r="AF120" s="5"/>
      <c r="AG120" s="59"/>
      <c r="AH120" s="59"/>
      <c r="AI120" s="59"/>
      <c r="AJ120" s="59"/>
      <c r="AK120" s="59"/>
      <c r="AL120" s="59"/>
      <c r="AM120" s="59"/>
      <c r="AN120" s="59"/>
      <c r="AO120" s="59"/>
      <c r="AP120" s="59"/>
      <c r="AQ120" s="59"/>
      <c r="AR120" s="59"/>
      <c r="AS120" s="59"/>
      <c r="AT120" s="59"/>
      <c r="AU120" s="91"/>
      <c r="AV120" s="92"/>
    </row>
    <row r="121" spans="3:48" s="1" customFormat="1" ht="15" customHeight="1" x14ac:dyDescent="0.2">
      <c r="C121" s="57"/>
      <c r="E121" s="2"/>
      <c r="F121" s="58"/>
      <c r="N121" s="30"/>
      <c r="Q121" s="3"/>
      <c r="AF121" s="5"/>
      <c r="AG121" s="59"/>
      <c r="AH121" s="59"/>
      <c r="AI121" s="59"/>
      <c r="AJ121" s="59"/>
      <c r="AK121" s="59"/>
      <c r="AL121" s="59"/>
      <c r="AM121" s="59"/>
      <c r="AN121" s="59"/>
      <c r="AO121" s="59"/>
      <c r="AP121" s="59"/>
      <c r="AQ121" s="59"/>
      <c r="AR121" s="59"/>
      <c r="AS121" s="59"/>
      <c r="AT121" s="59"/>
      <c r="AU121" s="91"/>
      <c r="AV121" s="92"/>
    </row>
    <row r="122" spans="3:48" s="1" customFormat="1" ht="15" customHeight="1" x14ac:dyDescent="0.2">
      <c r="C122" s="57"/>
      <c r="E122" s="2"/>
      <c r="F122" s="58"/>
      <c r="N122" s="30"/>
      <c r="Q122" s="3"/>
      <c r="AF122" s="5"/>
      <c r="AG122" s="59"/>
      <c r="AH122" s="59"/>
      <c r="AI122" s="59"/>
      <c r="AJ122" s="59"/>
      <c r="AK122" s="59"/>
      <c r="AL122" s="59"/>
      <c r="AM122" s="59"/>
      <c r="AN122" s="59"/>
      <c r="AO122" s="59"/>
      <c r="AP122" s="59"/>
      <c r="AQ122" s="59"/>
      <c r="AR122" s="59"/>
      <c r="AS122" s="59"/>
      <c r="AT122" s="59"/>
      <c r="AU122" s="91"/>
      <c r="AV122" s="92"/>
    </row>
    <row r="123" spans="3:48" s="1" customFormat="1" ht="15" customHeight="1" x14ac:dyDescent="0.2">
      <c r="C123" s="57"/>
      <c r="E123" s="2"/>
      <c r="F123" s="58"/>
      <c r="N123" s="30"/>
      <c r="Q123" s="3"/>
      <c r="AF123" s="5"/>
      <c r="AG123" s="59"/>
      <c r="AH123" s="59"/>
      <c r="AI123" s="59"/>
      <c r="AJ123" s="59"/>
      <c r="AK123" s="59"/>
      <c r="AL123" s="59"/>
      <c r="AM123" s="59"/>
      <c r="AN123" s="59"/>
      <c r="AO123" s="59"/>
      <c r="AP123" s="59"/>
      <c r="AQ123" s="59"/>
      <c r="AR123" s="59"/>
      <c r="AS123" s="59"/>
      <c r="AT123" s="59"/>
      <c r="AU123" s="91"/>
      <c r="AV123" s="92"/>
    </row>
    <row r="124" spans="3:48" s="1" customFormat="1" ht="15" customHeight="1" x14ac:dyDescent="0.2">
      <c r="C124" s="57"/>
      <c r="E124" s="2"/>
      <c r="F124" s="58"/>
      <c r="N124" s="30"/>
      <c r="Q124" s="3"/>
      <c r="AF124" s="5"/>
      <c r="AG124" s="59"/>
      <c r="AH124" s="59"/>
      <c r="AI124" s="59"/>
      <c r="AJ124" s="59"/>
      <c r="AK124" s="59"/>
      <c r="AL124" s="59"/>
      <c r="AM124" s="59"/>
      <c r="AN124" s="59"/>
      <c r="AO124" s="59"/>
      <c r="AP124" s="59"/>
      <c r="AQ124" s="59"/>
      <c r="AR124" s="59"/>
      <c r="AS124" s="59"/>
      <c r="AT124" s="59"/>
      <c r="AU124" s="91"/>
      <c r="AV124" s="92"/>
    </row>
    <row r="125" spans="3:48" s="1" customFormat="1" ht="15" customHeight="1" x14ac:dyDescent="0.2">
      <c r="C125" s="57"/>
      <c r="E125" s="2"/>
      <c r="F125" s="58"/>
      <c r="N125" s="30"/>
      <c r="Q125" s="3"/>
      <c r="AF125" s="5"/>
      <c r="AG125" s="59"/>
      <c r="AH125" s="59"/>
      <c r="AI125" s="59"/>
      <c r="AJ125" s="59"/>
      <c r="AK125" s="59"/>
      <c r="AL125" s="59"/>
      <c r="AM125" s="59"/>
      <c r="AN125" s="59"/>
      <c r="AO125" s="59"/>
      <c r="AP125" s="59"/>
      <c r="AQ125" s="59"/>
      <c r="AR125" s="59"/>
      <c r="AS125" s="59"/>
      <c r="AT125" s="59"/>
      <c r="AU125" s="91"/>
      <c r="AV125" s="92"/>
    </row>
    <row r="126" spans="3:48" s="1" customFormat="1" ht="15" customHeight="1" x14ac:dyDescent="0.2">
      <c r="C126" s="57"/>
      <c r="E126" s="2"/>
      <c r="F126" s="58"/>
      <c r="N126" s="30"/>
      <c r="Q126" s="3"/>
      <c r="AF126" s="5"/>
      <c r="AG126" s="59"/>
      <c r="AH126" s="59"/>
      <c r="AI126" s="59"/>
      <c r="AJ126" s="59"/>
      <c r="AK126" s="59"/>
      <c r="AL126" s="59"/>
      <c r="AM126" s="59"/>
      <c r="AN126" s="59"/>
      <c r="AO126" s="59"/>
      <c r="AP126" s="59"/>
      <c r="AQ126" s="59"/>
      <c r="AR126" s="59"/>
      <c r="AS126" s="59"/>
      <c r="AT126" s="59"/>
      <c r="AU126" s="91"/>
      <c r="AV126" s="92"/>
    </row>
    <row r="127" spans="3:48" s="1" customFormat="1" ht="15" customHeight="1" x14ac:dyDescent="0.2">
      <c r="C127" s="57"/>
      <c r="E127" s="2"/>
      <c r="F127" s="58"/>
      <c r="N127" s="30"/>
      <c r="Q127" s="3"/>
      <c r="AF127" s="5"/>
      <c r="AG127" s="59"/>
      <c r="AH127" s="59"/>
      <c r="AI127" s="59"/>
      <c r="AJ127" s="59"/>
      <c r="AK127" s="59"/>
      <c r="AL127" s="59"/>
      <c r="AM127" s="59"/>
      <c r="AN127" s="59"/>
      <c r="AO127" s="59"/>
      <c r="AP127" s="59"/>
      <c r="AQ127" s="59"/>
      <c r="AR127" s="59"/>
      <c r="AS127" s="59"/>
      <c r="AT127" s="59"/>
      <c r="AU127" s="91"/>
      <c r="AV127" s="92"/>
    </row>
    <row r="128" spans="3:48" s="1" customFormat="1" ht="15" customHeight="1" x14ac:dyDescent="0.2">
      <c r="C128" s="57"/>
      <c r="E128" s="2"/>
      <c r="F128" s="58"/>
      <c r="N128" s="30"/>
      <c r="Q128" s="3"/>
      <c r="AF128" s="5"/>
      <c r="AG128" s="59"/>
      <c r="AH128" s="59"/>
      <c r="AI128" s="59"/>
      <c r="AJ128" s="59"/>
      <c r="AK128" s="59"/>
      <c r="AL128" s="59"/>
      <c r="AM128" s="59"/>
      <c r="AN128" s="59"/>
      <c r="AO128" s="59"/>
      <c r="AP128" s="59"/>
      <c r="AQ128" s="59"/>
      <c r="AR128" s="59"/>
      <c r="AS128" s="59"/>
      <c r="AT128" s="59"/>
      <c r="AU128" s="91"/>
      <c r="AV128" s="92"/>
    </row>
    <row r="129" spans="3:48" s="1" customFormat="1" ht="15" customHeight="1" x14ac:dyDescent="0.2">
      <c r="C129" s="57"/>
      <c r="E129" s="2"/>
      <c r="F129" s="58"/>
      <c r="N129" s="30"/>
      <c r="Q129" s="3"/>
      <c r="AF129" s="5"/>
      <c r="AG129" s="59"/>
      <c r="AH129" s="59"/>
      <c r="AI129" s="59"/>
      <c r="AJ129" s="59"/>
      <c r="AK129" s="59"/>
      <c r="AL129" s="59"/>
      <c r="AM129" s="59"/>
      <c r="AN129" s="59"/>
      <c r="AO129" s="59"/>
      <c r="AP129" s="59"/>
      <c r="AQ129" s="59"/>
      <c r="AR129" s="59"/>
      <c r="AS129" s="59"/>
      <c r="AT129" s="59"/>
      <c r="AU129" s="91"/>
      <c r="AV129" s="92"/>
    </row>
    <row r="130" spans="3:48" s="1" customFormat="1" ht="15" customHeight="1" x14ac:dyDescent="0.2">
      <c r="C130" s="57"/>
      <c r="E130" s="2"/>
      <c r="F130" s="58"/>
      <c r="N130" s="30"/>
      <c r="Q130" s="3"/>
      <c r="AF130" s="5"/>
      <c r="AG130" s="59"/>
      <c r="AH130" s="59"/>
      <c r="AI130" s="59"/>
      <c r="AJ130" s="59"/>
      <c r="AK130" s="59"/>
      <c r="AL130" s="59"/>
      <c r="AM130" s="59"/>
      <c r="AN130" s="59"/>
      <c r="AO130" s="59"/>
      <c r="AP130" s="59"/>
      <c r="AQ130" s="59"/>
      <c r="AR130" s="59"/>
      <c r="AS130" s="59"/>
      <c r="AT130" s="59"/>
      <c r="AU130" s="91"/>
      <c r="AV130" s="92"/>
    </row>
    <row r="131" spans="3:48" ht="15" customHeight="1" x14ac:dyDescent="0.25"/>
    <row r="132" spans="3:48" ht="15" customHeight="1" x14ac:dyDescent="0.25"/>
    <row r="133" spans="3:48" ht="15" customHeight="1" x14ac:dyDescent="0.25"/>
    <row r="134" spans="3:48" ht="15" customHeight="1" x14ac:dyDescent="0.25"/>
    <row r="135" spans="3:48" ht="15" customHeight="1" x14ac:dyDescent="0.25"/>
    <row r="136" spans="3:48" ht="15" customHeight="1" x14ac:dyDescent="0.25"/>
    <row r="137" spans="3:48" ht="15" customHeight="1" x14ac:dyDescent="0.25"/>
    <row r="138" spans="3:48" ht="15" customHeight="1" x14ac:dyDescent="0.25"/>
    <row r="139" spans="3:48" ht="15" customHeight="1" x14ac:dyDescent="0.25"/>
    <row r="140" spans="3:48" ht="15" customHeight="1" x14ac:dyDescent="0.25"/>
    <row r="141" spans="3:48" ht="15" customHeight="1" x14ac:dyDescent="0.25"/>
    <row r="142" spans="3:48" ht="15" customHeight="1" x14ac:dyDescent="0.25"/>
    <row r="143" spans="3:48" ht="15" customHeight="1" x14ac:dyDescent="0.25"/>
    <row r="144" spans="3:48"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sheetData>
  <autoFilter ref="A3:AV12" xr:uid="{1A313EC6-1DF4-443A-A415-1FAA30800CFE}"/>
  <mergeCells count="2">
    <mergeCell ref="AD2:AE2"/>
    <mergeCell ref="AG2:AT2"/>
  </mergeCells>
  <hyperlinks>
    <hyperlink ref="C7" location="'402-23HCAPD01'!A1" display="23HCAPD01" xr:uid="{0CF5FD21-1EC2-4E22-A06A-E4EEB6E8DEB0}"/>
    <hyperlink ref="C8" location="'402-23INHSV01'!A1" display="23INHSV01" xr:uid="{49E19BE6-D96C-414C-B6C0-3EDD8E974BFD}"/>
    <hyperlink ref="C10" location="'402-23RSBEX01'!A1" display="23RSBEX01" xr:uid="{2E839C8E-F08B-4A58-8B15-8E230B9F1181}"/>
    <hyperlink ref="C11" location="'402-23SVNEX01'!A1" display="23SVNEX01" xr:uid="{67BC5658-4A80-4F1E-83DD-146662997C6C}"/>
    <hyperlink ref="C5" location="'402-23CMSMI01'!A1" display="23CMSMI01" xr:uid="{FE41D152-0CFD-4736-9D6B-280EAA43952F}"/>
    <hyperlink ref="C6" location="'402-23FCWPL01'!A1" display="23FCWPL01" xr:uid="{20F725BB-344D-4278-A809-9B5C0208F19D}"/>
    <hyperlink ref="C9" location="'402-23RFPCN01'!Print_Area" display="23RFPCN01" xr:uid="{11FF3619-0548-4B2B-B1C3-2A2B7866A859}"/>
    <hyperlink ref="C4" location="'400-23EIPRC01'!A1" display="23EIPRC01" xr:uid="{88618BB0-D639-4355-A18B-08C622E22C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F252A-860A-49D8-8CC6-F6BF89F57BD0}">
  <dimension ref="A1:AV202"/>
  <sheetViews>
    <sheetView topLeftCell="C12" workbookViewId="0">
      <selection activeCell="S12" sqref="S12"/>
    </sheetView>
  </sheetViews>
  <sheetFormatPr defaultColWidth="9.42578125" defaultRowHeight="15" x14ac:dyDescent="0.25"/>
  <cols>
    <col min="1" max="1" width="8.28515625" customWidth="1"/>
    <col min="2" max="2" width="7.7109375" customWidth="1"/>
    <col min="3" max="3" width="15.5703125" style="78" bestFit="1" customWidth="1"/>
    <col min="4" max="4" width="12.7109375" customWidth="1"/>
    <col min="5" max="5" width="15.7109375" style="29" customWidth="1"/>
    <col min="6" max="6" width="31.5703125" style="36" customWidth="1"/>
    <col min="7" max="7" width="11" customWidth="1"/>
    <col min="8" max="8" width="11.140625" customWidth="1"/>
    <col min="9" max="9" width="7.85546875" customWidth="1"/>
    <col min="10" max="10" width="8" customWidth="1"/>
    <col min="11" max="11" width="16.140625" hidden="1" customWidth="1"/>
    <col min="12" max="12" width="16.85546875" hidden="1" customWidth="1"/>
    <col min="13" max="13" width="14.5703125" hidden="1" customWidth="1"/>
    <col min="14" max="14" width="17.85546875" style="31" customWidth="1"/>
    <col min="15" max="16" width="16.140625" hidden="1" customWidth="1"/>
    <col min="17" max="17" width="16.140625" style="27" hidden="1" customWidth="1"/>
    <col min="18" max="19" width="16.140625" hidden="1" customWidth="1"/>
    <col min="20" max="20" width="15.5703125" hidden="1" customWidth="1"/>
    <col min="21" max="21" width="15" customWidth="1"/>
    <col min="22" max="22" width="17.7109375" customWidth="1"/>
    <col min="23" max="23" width="12.42578125" hidden="1" customWidth="1"/>
    <col min="24" max="25" width="16.28515625" hidden="1" customWidth="1"/>
    <col min="26" max="26" width="16" hidden="1" customWidth="1"/>
    <col min="27" max="27" width="14.5703125" hidden="1" customWidth="1"/>
    <col min="28" max="28" width="15.28515625" hidden="1" customWidth="1"/>
    <col min="29" max="29" width="10.140625" hidden="1" customWidth="1"/>
    <col min="30" max="30" width="18.140625" customWidth="1"/>
    <col min="31" max="31" width="16.85546875" customWidth="1"/>
    <col min="32" max="32" width="11.85546875" style="28" bestFit="1" customWidth="1"/>
    <col min="33" max="45" width="17.42578125" style="24" customWidth="1"/>
    <col min="46" max="46" width="19.85546875" style="24" customWidth="1"/>
    <col min="47" max="47" width="21.5703125" style="93" customWidth="1"/>
    <col min="48" max="48" width="37.5703125" style="112" customWidth="1"/>
  </cols>
  <sheetData>
    <row r="1" spans="1:48" s="1" customFormat="1" ht="15" hidden="1" customHeight="1" x14ac:dyDescent="0.2">
      <c r="C1" s="57"/>
      <c r="E1" s="2"/>
      <c r="F1" s="58"/>
      <c r="K1" s="3" t="e">
        <f>#REF!</f>
        <v>#REF!</v>
      </c>
      <c r="L1" s="3" t="e">
        <f>#REF!</f>
        <v>#REF!</v>
      </c>
      <c r="M1" s="3" t="e">
        <f>#REF!</f>
        <v>#REF!</v>
      </c>
      <c r="N1" s="4" t="e">
        <f>#REF!</f>
        <v>#REF!</v>
      </c>
      <c r="O1" s="3" t="e">
        <f>#REF!</f>
        <v>#REF!</v>
      </c>
      <c r="P1" s="3" t="e">
        <f>#REF!</f>
        <v>#REF!</v>
      </c>
      <c r="Q1" s="3" t="e">
        <f>#REF!</f>
        <v>#REF!</v>
      </c>
      <c r="R1" s="3" t="e">
        <f>#REF!</f>
        <v>#REF!</v>
      </c>
      <c r="S1" s="3" t="e">
        <f>#REF!</f>
        <v>#REF!</v>
      </c>
      <c r="T1" s="3" t="e">
        <f>#REF!</f>
        <v>#REF!</v>
      </c>
      <c r="U1" s="3" t="e">
        <f>#REF!</f>
        <v>#REF!</v>
      </c>
      <c r="V1" s="3" t="e">
        <f>#REF!</f>
        <v>#REF!</v>
      </c>
      <c r="W1" s="3">
        <f t="shared" ref="W1:AC1" si="0">SUM(W4:W19)</f>
        <v>0</v>
      </c>
      <c r="X1" s="3">
        <f t="shared" si="0"/>
        <v>0</v>
      </c>
      <c r="Y1" s="3">
        <f t="shared" si="0"/>
        <v>5186059.5500000007</v>
      </c>
      <c r="Z1" s="3">
        <f t="shared" si="0"/>
        <v>19027253.27</v>
      </c>
      <c r="AA1" s="3">
        <f t="shared" si="0"/>
        <v>28603483.919999998</v>
      </c>
      <c r="AB1" s="3">
        <f t="shared" si="0"/>
        <v>20061480.550000001</v>
      </c>
      <c r="AC1" s="3">
        <f t="shared" si="0"/>
        <v>0</v>
      </c>
      <c r="AD1" s="3">
        <f>SUM(W1:AC1)</f>
        <v>72878277.289999992</v>
      </c>
      <c r="AF1" s="5"/>
      <c r="AG1" s="59"/>
      <c r="AH1" s="59"/>
      <c r="AI1" s="59"/>
      <c r="AJ1" s="59"/>
      <c r="AK1" s="59"/>
      <c r="AL1" s="59"/>
      <c r="AM1" s="59"/>
      <c r="AN1" s="59"/>
      <c r="AO1" s="59"/>
      <c r="AP1" s="59"/>
      <c r="AQ1" s="59"/>
      <c r="AR1" s="59"/>
      <c r="AS1" s="59"/>
      <c r="AT1" s="59"/>
      <c r="AU1" s="91"/>
      <c r="AV1" s="108"/>
    </row>
    <row r="2" spans="1:48" s="1" customFormat="1" ht="15" customHeight="1" x14ac:dyDescent="0.2">
      <c r="C2" s="57"/>
      <c r="E2" s="2"/>
      <c r="F2" s="58"/>
      <c r="K2" s="3"/>
      <c r="L2" s="3"/>
      <c r="M2" s="3"/>
      <c r="N2" s="4"/>
      <c r="O2" s="3"/>
      <c r="P2" s="3"/>
      <c r="Q2" s="3"/>
      <c r="R2" s="3"/>
      <c r="S2" s="3"/>
      <c r="T2" s="3"/>
      <c r="U2" s="3"/>
      <c r="V2" s="3"/>
      <c r="W2" s="3"/>
      <c r="X2" s="3"/>
      <c r="Y2" s="3"/>
      <c r="Z2" s="3"/>
      <c r="AA2" s="3"/>
      <c r="AB2" s="3"/>
      <c r="AC2" s="3"/>
      <c r="AD2" s="154" t="s">
        <v>20</v>
      </c>
      <c r="AE2" s="155"/>
      <c r="AF2" s="5"/>
      <c r="AG2" s="156" t="s">
        <v>21</v>
      </c>
      <c r="AH2" s="156"/>
      <c r="AI2" s="156"/>
      <c r="AJ2" s="156"/>
      <c r="AK2" s="156"/>
      <c r="AL2" s="156"/>
      <c r="AM2" s="156"/>
      <c r="AN2" s="156"/>
      <c r="AO2" s="156"/>
      <c r="AP2" s="156"/>
      <c r="AQ2" s="156"/>
      <c r="AR2" s="156"/>
      <c r="AS2" s="156"/>
      <c r="AT2" s="156"/>
      <c r="AU2" s="91"/>
      <c r="AV2" s="108"/>
    </row>
    <row r="3" spans="1:48" ht="125.1" customHeight="1" x14ac:dyDescent="0.25">
      <c r="A3" s="60" t="s">
        <v>22</v>
      </c>
      <c r="B3" s="61" t="s">
        <v>23</v>
      </c>
      <c r="C3" s="62" t="s">
        <v>24</v>
      </c>
      <c r="D3" s="60" t="s">
        <v>25</v>
      </c>
      <c r="E3" s="63" t="s">
        <v>26</v>
      </c>
      <c r="F3" s="64" t="s">
        <v>27</v>
      </c>
      <c r="G3" s="65" t="s">
        <v>28</v>
      </c>
      <c r="H3" s="65" t="s">
        <v>29</v>
      </c>
      <c r="I3" s="65" t="s">
        <v>30</v>
      </c>
      <c r="J3" s="65" t="s">
        <v>31</v>
      </c>
      <c r="K3" s="66" t="s">
        <v>32</v>
      </c>
      <c r="L3" s="67" t="s">
        <v>33</v>
      </c>
      <c r="M3" s="66" t="s">
        <v>34</v>
      </c>
      <c r="N3" s="32" t="s">
        <v>35</v>
      </c>
      <c r="O3" s="68" t="s">
        <v>36</v>
      </c>
      <c r="P3" s="68" t="s">
        <v>37</v>
      </c>
      <c r="Q3" s="68" t="s">
        <v>38</v>
      </c>
      <c r="R3" s="68" t="s">
        <v>39</v>
      </c>
      <c r="S3" s="68" t="s">
        <v>40</v>
      </c>
      <c r="T3" s="68" t="s">
        <v>41</v>
      </c>
      <c r="U3" s="68" t="s">
        <v>42</v>
      </c>
      <c r="V3" s="69" t="s">
        <v>43</v>
      </c>
      <c r="W3" s="70" t="s">
        <v>44</v>
      </c>
      <c r="X3" s="70" t="s">
        <v>45</v>
      </c>
      <c r="Y3" s="71" t="s">
        <v>46</v>
      </c>
      <c r="Z3" s="71" t="s">
        <v>47</v>
      </c>
      <c r="AA3" s="71" t="s">
        <v>48</v>
      </c>
      <c r="AB3" s="70" t="s">
        <v>49</v>
      </c>
      <c r="AC3" s="70" t="s">
        <v>50</v>
      </c>
      <c r="AD3" s="104" t="s">
        <v>51</v>
      </c>
      <c r="AE3" s="104" t="s">
        <v>52</v>
      </c>
      <c r="AF3" s="72" t="s">
        <v>53</v>
      </c>
      <c r="AG3" s="84" t="s">
        <v>54</v>
      </c>
      <c r="AH3" s="85">
        <v>46096</v>
      </c>
      <c r="AI3" s="85">
        <f t="shared" ref="AI3:AQ3" si="1">AH3+30</f>
        <v>46126</v>
      </c>
      <c r="AJ3" s="85">
        <f t="shared" si="1"/>
        <v>46156</v>
      </c>
      <c r="AK3" s="85">
        <f t="shared" si="1"/>
        <v>46186</v>
      </c>
      <c r="AL3" s="85">
        <f t="shared" si="1"/>
        <v>46216</v>
      </c>
      <c r="AM3" s="85">
        <f t="shared" si="1"/>
        <v>46246</v>
      </c>
      <c r="AN3" s="85">
        <f t="shared" si="1"/>
        <v>46276</v>
      </c>
      <c r="AO3" s="85">
        <f t="shared" si="1"/>
        <v>46306</v>
      </c>
      <c r="AP3" s="85">
        <f t="shared" si="1"/>
        <v>46336</v>
      </c>
      <c r="AQ3" s="85">
        <f t="shared" si="1"/>
        <v>46366</v>
      </c>
      <c r="AR3" s="84" t="s">
        <v>55</v>
      </c>
      <c r="AS3" s="84" t="s">
        <v>56</v>
      </c>
      <c r="AT3" s="84" t="s">
        <v>57</v>
      </c>
      <c r="AU3" s="87" t="s">
        <v>58</v>
      </c>
      <c r="AV3" s="109" t="s">
        <v>59</v>
      </c>
    </row>
    <row r="4" spans="1:48" ht="120" x14ac:dyDescent="0.25">
      <c r="A4" s="33" t="s">
        <v>85</v>
      </c>
      <c r="B4" s="33" t="s">
        <v>86</v>
      </c>
      <c r="C4" s="79" t="s">
        <v>87</v>
      </c>
      <c r="D4" s="34" t="s">
        <v>88</v>
      </c>
      <c r="E4" s="7" t="s">
        <v>64</v>
      </c>
      <c r="F4" s="73" t="s">
        <v>89</v>
      </c>
      <c r="G4" s="9">
        <v>44686</v>
      </c>
      <c r="H4" s="9">
        <v>46203</v>
      </c>
      <c r="I4" s="10">
        <v>3223</v>
      </c>
      <c r="J4" s="10">
        <v>19</v>
      </c>
      <c r="K4" s="12">
        <v>477606</v>
      </c>
      <c r="L4" s="16"/>
      <c r="M4" s="11"/>
      <c r="N4" s="11">
        <f t="shared" ref="N4:N19" si="2">SUM(K4:M4)</f>
        <v>477606</v>
      </c>
      <c r="O4" s="11"/>
      <c r="P4" s="11"/>
      <c r="Q4" s="11"/>
      <c r="R4" s="11"/>
      <c r="S4" s="11"/>
      <c r="T4" s="11"/>
      <c r="U4" s="16">
        <f t="shared" ref="U4:U19" si="3">SUM(O4:T4)</f>
        <v>0</v>
      </c>
      <c r="V4" s="12">
        <f t="shared" ref="V4:V19" si="4">K4-U4+L4+M4</f>
        <v>477606</v>
      </c>
      <c r="W4" s="11"/>
      <c r="X4" s="11"/>
      <c r="Y4" s="11">
        <v>326628</v>
      </c>
      <c r="Z4" s="11">
        <v>60282</v>
      </c>
      <c r="AA4" s="11">
        <v>39664.199999999997</v>
      </c>
      <c r="AB4" s="11">
        <v>120</v>
      </c>
      <c r="AC4" s="11"/>
      <c r="AD4" s="105">
        <f t="shared" ref="AD4:AD19" si="5">SUM(W4:AC4)</f>
        <v>426694.2</v>
      </c>
      <c r="AE4" s="105">
        <f t="shared" ref="AE4:AE19" si="6">V4-AD4</f>
        <v>50911.799999999988</v>
      </c>
      <c r="AF4" s="74">
        <f t="shared" ref="AF4:AF19" si="7">AD4/V4</f>
        <v>0.8934020929385309</v>
      </c>
      <c r="AG4" s="86"/>
      <c r="AH4" s="86">
        <v>12727.95</v>
      </c>
      <c r="AI4" s="86">
        <v>12727.95</v>
      </c>
      <c r="AJ4" s="86">
        <v>12727.95</v>
      </c>
      <c r="AK4" s="86">
        <v>12727.95</v>
      </c>
      <c r="AL4" s="103"/>
      <c r="AM4" s="103"/>
      <c r="AN4" s="103"/>
      <c r="AO4" s="103"/>
      <c r="AP4" s="103"/>
      <c r="AQ4" s="138"/>
      <c r="AR4" s="86"/>
      <c r="AS4" s="133">
        <f t="shared" ref="AS4:AS19" si="8">SUM(AG4:AR4)</f>
        <v>50911.8</v>
      </c>
      <c r="AT4" s="133">
        <f t="shared" ref="AT4:AT19" si="9">AS4-AE4</f>
        <v>0</v>
      </c>
      <c r="AU4" s="137" t="s">
        <v>186</v>
      </c>
      <c r="AV4" s="107" t="s">
        <v>187</v>
      </c>
    </row>
    <row r="5" spans="1:48" ht="90" x14ac:dyDescent="0.25">
      <c r="A5" s="33" t="s">
        <v>85</v>
      </c>
      <c r="B5" s="33" t="s">
        <v>86</v>
      </c>
      <c r="C5" s="80" t="s">
        <v>90</v>
      </c>
      <c r="D5" s="34" t="s">
        <v>88</v>
      </c>
      <c r="E5" s="7" t="s">
        <v>64</v>
      </c>
      <c r="F5" s="73" t="s">
        <v>91</v>
      </c>
      <c r="G5" s="9">
        <v>45108</v>
      </c>
      <c r="H5" s="9">
        <v>46477</v>
      </c>
      <c r="I5" s="10">
        <v>3223</v>
      </c>
      <c r="J5" s="15" t="s">
        <v>92</v>
      </c>
      <c r="K5" s="12">
        <f>284159+268286</f>
        <v>552445</v>
      </c>
      <c r="L5" s="16">
        <v>404873</v>
      </c>
      <c r="M5" s="11"/>
      <c r="N5" s="11">
        <f t="shared" si="2"/>
        <v>957318</v>
      </c>
      <c r="O5" s="14"/>
      <c r="P5" s="14"/>
      <c r="Q5" s="11"/>
      <c r="R5" s="11"/>
      <c r="S5" s="11"/>
      <c r="T5" s="11"/>
      <c r="U5" s="16">
        <f t="shared" si="3"/>
        <v>0</v>
      </c>
      <c r="V5" s="12">
        <f t="shared" si="4"/>
        <v>957318</v>
      </c>
      <c r="W5" s="11"/>
      <c r="X5" s="11"/>
      <c r="Y5" s="11"/>
      <c r="Z5" s="11">
        <v>249208.08</v>
      </c>
      <c r="AA5" s="11">
        <v>252955.18</v>
      </c>
      <c r="AB5" s="11">
        <v>163824.91999999998</v>
      </c>
      <c r="AC5" s="11"/>
      <c r="AD5" s="105">
        <f t="shared" si="5"/>
        <v>665988.17999999993</v>
      </c>
      <c r="AE5" s="105">
        <f t="shared" si="6"/>
        <v>291329.82000000007</v>
      </c>
      <c r="AF5" s="74">
        <f t="shared" si="7"/>
        <v>0.69568124698376077</v>
      </c>
      <c r="AG5" s="86"/>
      <c r="AH5" s="86">
        <v>29132.98</v>
      </c>
      <c r="AI5" s="86">
        <v>29132.98</v>
      </c>
      <c r="AJ5" s="86">
        <v>29132.98</v>
      </c>
      <c r="AK5" s="86">
        <v>29132.98</v>
      </c>
      <c r="AL5" s="86">
        <v>29132.98</v>
      </c>
      <c r="AM5" s="86">
        <v>29132.98</v>
      </c>
      <c r="AN5" s="86">
        <v>29132.98</v>
      </c>
      <c r="AO5" s="86">
        <v>29132.98</v>
      </c>
      <c r="AP5" s="86">
        <v>29132.98</v>
      </c>
      <c r="AQ5" s="86">
        <v>29133</v>
      </c>
      <c r="AR5" s="139"/>
      <c r="AS5" s="35">
        <f t="shared" si="8"/>
        <v>291329.82</v>
      </c>
      <c r="AT5" s="35">
        <f t="shared" si="9"/>
        <v>0</v>
      </c>
      <c r="AU5" s="89" t="s">
        <v>188</v>
      </c>
      <c r="AV5" s="110" t="s">
        <v>189</v>
      </c>
    </row>
    <row r="6" spans="1:48" ht="206.25" customHeight="1" x14ac:dyDescent="0.25">
      <c r="A6" s="33" t="s">
        <v>85</v>
      </c>
      <c r="B6" s="33" t="s">
        <v>86</v>
      </c>
      <c r="C6" s="79" t="s">
        <v>93</v>
      </c>
      <c r="D6" s="34" t="s">
        <v>88</v>
      </c>
      <c r="E6" s="7" t="s">
        <v>64</v>
      </c>
      <c r="F6" s="73" t="s">
        <v>94</v>
      </c>
      <c r="G6" s="9">
        <v>44854</v>
      </c>
      <c r="H6" s="9">
        <v>46387</v>
      </c>
      <c r="I6" s="15">
        <v>3219</v>
      </c>
      <c r="J6" s="10">
        <v>34</v>
      </c>
      <c r="K6" s="12">
        <v>5000000</v>
      </c>
      <c r="L6" s="16"/>
      <c r="M6" s="11"/>
      <c r="N6" s="11">
        <f t="shared" si="2"/>
        <v>5000000</v>
      </c>
      <c r="O6" s="11"/>
      <c r="P6" s="11"/>
      <c r="Q6" s="11"/>
      <c r="R6" s="11"/>
      <c r="S6" s="11"/>
      <c r="T6" s="11"/>
      <c r="U6" s="16">
        <f t="shared" si="3"/>
        <v>0</v>
      </c>
      <c r="V6" s="12">
        <f t="shared" si="4"/>
        <v>5000000</v>
      </c>
      <c r="W6" s="11"/>
      <c r="X6" s="11"/>
      <c r="Y6" s="11">
        <v>5642.56</v>
      </c>
      <c r="Z6" s="11">
        <v>191705.75</v>
      </c>
      <c r="AA6" s="11">
        <v>1410887.74</v>
      </c>
      <c r="AB6" s="11">
        <v>1002900.16</v>
      </c>
      <c r="AC6" s="11"/>
      <c r="AD6" s="105">
        <f t="shared" si="5"/>
        <v>2611136.21</v>
      </c>
      <c r="AE6" s="105">
        <f t="shared" si="6"/>
        <v>2388863.79</v>
      </c>
      <c r="AF6" s="74">
        <f t="shared" si="7"/>
        <v>0.52222724200000004</v>
      </c>
      <c r="AG6" s="86"/>
      <c r="AH6" s="86">
        <v>334381.57</v>
      </c>
      <c r="AI6" s="86">
        <v>228275.8</v>
      </c>
      <c r="AJ6" s="86">
        <v>228275.8</v>
      </c>
      <c r="AK6" s="86">
        <v>228275.8</v>
      </c>
      <c r="AL6" s="86">
        <v>228275.8</v>
      </c>
      <c r="AM6" s="86">
        <v>228275.8</v>
      </c>
      <c r="AN6" s="86">
        <v>228275.8</v>
      </c>
      <c r="AO6" s="86">
        <v>228275.8</v>
      </c>
      <c r="AP6" s="86">
        <v>228275.8</v>
      </c>
      <c r="AQ6" s="86">
        <v>228275.82</v>
      </c>
      <c r="AR6" s="86"/>
      <c r="AS6" s="35">
        <f>SUM(AG6:AR6)</f>
        <v>2388863.79</v>
      </c>
      <c r="AT6" s="35">
        <f t="shared" si="9"/>
        <v>0</v>
      </c>
      <c r="AU6" s="89" t="s">
        <v>188</v>
      </c>
      <c r="AV6" s="110" t="s">
        <v>190</v>
      </c>
    </row>
    <row r="7" spans="1:48" ht="75" x14ac:dyDescent="0.25">
      <c r="A7" s="33" t="s">
        <v>85</v>
      </c>
      <c r="B7" s="33" t="s">
        <v>86</v>
      </c>
      <c r="C7" s="79" t="s">
        <v>95</v>
      </c>
      <c r="D7" s="34" t="s">
        <v>88</v>
      </c>
      <c r="E7" s="7" t="s">
        <v>64</v>
      </c>
      <c r="F7" s="73" t="s">
        <v>96</v>
      </c>
      <c r="G7" s="9">
        <v>44743</v>
      </c>
      <c r="H7" s="9">
        <v>46203</v>
      </c>
      <c r="I7" s="15">
        <v>3165</v>
      </c>
      <c r="J7" s="10">
        <v>63</v>
      </c>
      <c r="K7" s="12">
        <v>20000000</v>
      </c>
      <c r="L7" s="11"/>
      <c r="M7" s="11"/>
      <c r="N7" s="11">
        <f t="shared" si="2"/>
        <v>20000000</v>
      </c>
      <c r="O7" s="11">
        <v>0</v>
      </c>
      <c r="P7" s="11">
        <v>0</v>
      </c>
      <c r="Q7" s="11">
        <v>5000000</v>
      </c>
      <c r="R7" s="11"/>
      <c r="S7" s="11"/>
      <c r="T7" s="11"/>
      <c r="U7" s="11">
        <f t="shared" si="3"/>
        <v>5000000</v>
      </c>
      <c r="V7" s="12">
        <f t="shared" si="4"/>
        <v>15000000</v>
      </c>
      <c r="W7" s="11"/>
      <c r="X7" s="11"/>
      <c r="Y7" s="11">
        <v>4669.1000000000004</v>
      </c>
      <c r="Z7" s="11">
        <v>10780348.58</v>
      </c>
      <c r="AA7" s="11">
        <v>3123414.75</v>
      </c>
      <c r="AB7" s="11">
        <v>0</v>
      </c>
      <c r="AC7" s="11"/>
      <c r="AD7" s="105">
        <f t="shared" si="5"/>
        <v>13908432.43</v>
      </c>
      <c r="AE7" s="105">
        <f t="shared" si="6"/>
        <v>1091567.5700000003</v>
      </c>
      <c r="AF7" s="76">
        <f t="shared" si="7"/>
        <v>0.92722882866666667</v>
      </c>
      <c r="AG7" s="86"/>
      <c r="AH7" s="86">
        <v>1091567.56</v>
      </c>
      <c r="AI7" s="86"/>
      <c r="AJ7" s="86"/>
      <c r="AK7" s="86"/>
      <c r="AL7" s="103"/>
      <c r="AM7" s="103"/>
      <c r="AN7" s="103"/>
      <c r="AO7" s="103"/>
      <c r="AP7" s="103"/>
      <c r="AQ7" s="103"/>
      <c r="AR7" s="86">
        <v>0.01</v>
      </c>
      <c r="AS7" s="35">
        <f t="shared" si="8"/>
        <v>1091567.57</v>
      </c>
      <c r="AT7" s="35">
        <f t="shared" si="9"/>
        <v>0</v>
      </c>
      <c r="AU7" s="89" t="s">
        <v>188</v>
      </c>
      <c r="AV7" s="110" t="s">
        <v>191</v>
      </c>
    </row>
    <row r="8" spans="1:48" ht="90" x14ac:dyDescent="0.25">
      <c r="A8" s="33" t="s">
        <v>85</v>
      </c>
      <c r="B8" s="33" t="s">
        <v>86</v>
      </c>
      <c r="C8" s="80" t="s">
        <v>97</v>
      </c>
      <c r="D8" s="34" t="s">
        <v>98</v>
      </c>
      <c r="E8" s="7" t="s">
        <v>64</v>
      </c>
      <c r="F8" s="73" t="s">
        <v>99</v>
      </c>
      <c r="G8" s="9">
        <v>44743</v>
      </c>
      <c r="H8" s="9">
        <v>46203</v>
      </c>
      <c r="I8" s="15">
        <v>3165</v>
      </c>
      <c r="J8" s="10">
        <v>64</v>
      </c>
      <c r="K8" s="12">
        <v>10000000</v>
      </c>
      <c r="L8" s="11"/>
      <c r="M8" s="11"/>
      <c r="N8" s="11">
        <f t="shared" si="2"/>
        <v>10000000</v>
      </c>
      <c r="O8" s="11">
        <v>0</v>
      </c>
      <c r="P8" s="11">
        <v>5000000</v>
      </c>
      <c r="Q8" s="11">
        <v>1900000</v>
      </c>
      <c r="R8" s="11"/>
      <c r="S8" s="11"/>
      <c r="T8" s="11"/>
      <c r="U8" s="11">
        <f t="shared" si="3"/>
        <v>6900000</v>
      </c>
      <c r="V8" s="12">
        <f t="shared" si="4"/>
        <v>3100000</v>
      </c>
      <c r="W8" s="11"/>
      <c r="X8" s="11"/>
      <c r="Y8" s="11">
        <v>57796.219999999994</v>
      </c>
      <c r="Z8" s="11">
        <v>2079879</v>
      </c>
      <c r="AA8" s="11">
        <v>698605.60000000009</v>
      </c>
      <c r="AB8" s="11">
        <v>249285.96</v>
      </c>
      <c r="AC8" s="11"/>
      <c r="AD8" s="105">
        <f t="shared" si="5"/>
        <v>3085566.7800000003</v>
      </c>
      <c r="AE8" s="105">
        <f t="shared" si="6"/>
        <v>14433.219999999739</v>
      </c>
      <c r="AF8" s="74">
        <f t="shared" si="7"/>
        <v>0.9953441225806452</v>
      </c>
      <c r="AG8" s="86"/>
      <c r="AH8" s="86">
        <v>3608.31</v>
      </c>
      <c r="AI8" s="86">
        <v>3608.31</v>
      </c>
      <c r="AJ8" s="86">
        <v>3608.31</v>
      </c>
      <c r="AK8" s="86">
        <v>3608.29</v>
      </c>
      <c r="AL8" s="103"/>
      <c r="AM8" s="103"/>
      <c r="AN8" s="103"/>
      <c r="AO8" s="103"/>
      <c r="AP8" s="103"/>
      <c r="AQ8" s="103"/>
      <c r="AR8" s="86"/>
      <c r="AS8" s="35">
        <f t="shared" si="8"/>
        <v>14433.220000000001</v>
      </c>
      <c r="AT8" s="35">
        <f t="shared" si="9"/>
        <v>2.6193447411060333E-10</v>
      </c>
      <c r="AU8" s="89" t="s">
        <v>188</v>
      </c>
      <c r="AV8" s="110" t="s">
        <v>192</v>
      </c>
    </row>
    <row r="9" spans="1:48" ht="60" x14ac:dyDescent="0.25">
      <c r="A9" s="33" t="s">
        <v>85</v>
      </c>
      <c r="B9" s="33" t="s">
        <v>86</v>
      </c>
      <c r="C9" s="79" t="s">
        <v>100</v>
      </c>
      <c r="D9" s="34" t="s">
        <v>88</v>
      </c>
      <c r="E9" s="7" t="s">
        <v>64</v>
      </c>
      <c r="F9" s="73" t="s">
        <v>101</v>
      </c>
      <c r="G9" s="9">
        <v>44854</v>
      </c>
      <c r="H9" s="9">
        <v>46203</v>
      </c>
      <c r="I9" s="15">
        <v>3219</v>
      </c>
      <c r="J9" s="10">
        <v>35</v>
      </c>
      <c r="K9" s="12">
        <v>1500000</v>
      </c>
      <c r="L9" s="11"/>
      <c r="M9" s="11"/>
      <c r="N9" s="11">
        <f t="shared" si="2"/>
        <v>1500000</v>
      </c>
      <c r="O9" s="11"/>
      <c r="P9" s="11"/>
      <c r="Q9" s="11"/>
      <c r="R9" s="11"/>
      <c r="S9" s="11"/>
      <c r="T9" s="11"/>
      <c r="U9" s="11">
        <f t="shared" si="3"/>
        <v>0</v>
      </c>
      <c r="V9" s="12">
        <f t="shared" si="4"/>
        <v>1500000</v>
      </c>
      <c r="W9" s="11"/>
      <c r="X9" s="11"/>
      <c r="Y9" s="11"/>
      <c r="Z9" s="11">
        <v>131435.79</v>
      </c>
      <c r="AA9" s="11">
        <v>943395.25</v>
      </c>
      <c r="AB9" s="11">
        <v>381659.96</v>
      </c>
      <c r="AC9" s="11"/>
      <c r="AD9" s="105">
        <f t="shared" si="5"/>
        <v>1456491</v>
      </c>
      <c r="AE9" s="105">
        <f t="shared" si="6"/>
        <v>43509</v>
      </c>
      <c r="AF9" s="74">
        <f t="shared" si="7"/>
        <v>0.97099400000000002</v>
      </c>
      <c r="AG9" s="86"/>
      <c r="AH9" s="86">
        <v>10877.25</v>
      </c>
      <c r="AI9" s="86">
        <v>10877.25</v>
      </c>
      <c r="AJ9" s="86">
        <v>10877.25</v>
      </c>
      <c r="AK9" s="86">
        <v>10877.25</v>
      </c>
      <c r="AL9" s="103"/>
      <c r="AM9" s="103"/>
      <c r="AN9" s="103"/>
      <c r="AO9" s="103"/>
      <c r="AP9" s="103"/>
      <c r="AQ9" s="103"/>
      <c r="AR9" s="86"/>
      <c r="AS9" s="35">
        <f t="shared" si="8"/>
        <v>43509</v>
      </c>
      <c r="AT9" s="35">
        <f t="shared" si="9"/>
        <v>0</v>
      </c>
      <c r="AU9" s="89" t="s">
        <v>188</v>
      </c>
      <c r="AV9" s="110" t="s">
        <v>193</v>
      </c>
    </row>
    <row r="10" spans="1:48" ht="285" x14ac:dyDescent="0.25">
      <c r="A10" s="33" t="s">
        <v>85</v>
      </c>
      <c r="B10" s="33" t="s">
        <v>102</v>
      </c>
      <c r="C10" s="79" t="s">
        <v>103</v>
      </c>
      <c r="D10" s="34" t="s">
        <v>88</v>
      </c>
      <c r="E10" s="7" t="s">
        <v>64</v>
      </c>
      <c r="F10" s="73" t="s">
        <v>104</v>
      </c>
      <c r="G10" s="9">
        <v>45091</v>
      </c>
      <c r="H10" s="9">
        <v>46387</v>
      </c>
      <c r="I10" s="10">
        <v>3234</v>
      </c>
      <c r="J10" s="10">
        <v>22</v>
      </c>
      <c r="K10" s="12">
        <v>5494300</v>
      </c>
      <c r="L10" s="16"/>
      <c r="M10" s="11"/>
      <c r="N10" s="11">
        <f t="shared" si="2"/>
        <v>5494300</v>
      </c>
      <c r="O10" s="11"/>
      <c r="P10" s="6"/>
      <c r="Q10" s="11"/>
      <c r="R10" s="11"/>
      <c r="S10" s="11"/>
      <c r="T10" s="11"/>
      <c r="U10" s="16">
        <f t="shared" si="3"/>
        <v>0</v>
      </c>
      <c r="V10" s="12">
        <f t="shared" si="4"/>
        <v>5494300</v>
      </c>
      <c r="W10" s="11"/>
      <c r="X10" s="11"/>
      <c r="Y10" s="11"/>
      <c r="Z10" s="11">
        <v>201861.5</v>
      </c>
      <c r="AA10" s="11">
        <v>1819585.17</v>
      </c>
      <c r="AB10" s="11">
        <v>1618885.18</v>
      </c>
      <c r="AC10" s="11"/>
      <c r="AD10" s="105">
        <f t="shared" si="5"/>
        <v>3640331.8499999996</v>
      </c>
      <c r="AE10" s="105">
        <f t="shared" si="6"/>
        <v>1853968.1500000004</v>
      </c>
      <c r="AF10" s="74">
        <f t="shared" si="7"/>
        <v>0.66256517663760617</v>
      </c>
      <c r="AG10" s="86"/>
      <c r="AH10" s="86">
        <v>184829.28</v>
      </c>
      <c r="AI10" s="86">
        <v>185459.88</v>
      </c>
      <c r="AJ10" s="86">
        <v>185459.88</v>
      </c>
      <c r="AK10" s="86">
        <v>185459.88</v>
      </c>
      <c r="AL10" s="86">
        <v>185459.88</v>
      </c>
      <c r="AM10" s="86">
        <v>185459.88</v>
      </c>
      <c r="AN10" s="86">
        <v>185459.88</v>
      </c>
      <c r="AO10" s="86">
        <v>185459.88</v>
      </c>
      <c r="AP10" s="86">
        <v>185459.88</v>
      </c>
      <c r="AQ10" s="86">
        <v>185459.83</v>
      </c>
      <c r="AR10" s="86"/>
      <c r="AS10" s="35">
        <f t="shared" si="8"/>
        <v>1853968.15</v>
      </c>
      <c r="AT10" s="35">
        <f t="shared" si="9"/>
        <v>0</v>
      </c>
      <c r="AU10" s="89" t="s">
        <v>188</v>
      </c>
      <c r="AV10" s="110" t="s">
        <v>194</v>
      </c>
    </row>
    <row r="11" spans="1:48" ht="105" x14ac:dyDescent="0.25">
      <c r="A11" s="33" t="s">
        <v>85</v>
      </c>
      <c r="B11" s="33" t="s">
        <v>86</v>
      </c>
      <c r="C11" s="80" t="s">
        <v>105</v>
      </c>
      <c r="D11" s="34" t="s">
        <v>88</v>
      </c>
      <c r="E11" s="7" t="s">
        <v>64</v>
      </c>
      <c r="F11" s="73" t="s">
        <v>106</v>
      </c>
      <c r="G11" s="9">
        <v>45092</v>
      </c>
      <c r="H11" s="9">
        <v>46387</v>
      </c>
      <c r="I11" s="10">
        <v>3234</v>
      </c>
      <c r="J11" s="10">
        <v>21</v>
      </c>
      <c r="K11" s="12">
        <v>666000</v>
      </c>
      <c r="L11" s="11"/>
      <c r="M11" s="11">
        <v>0</v>
      </c>
      <c r="N11" s="11">
        <f t="shared" si="2"/>
        <v>666000</v>
      </c>
      <c r="O11" s="11"/>
      <c r="P11" s="11"/>
      <c r="Q11" s="11"/>
      <c r="R11" s="11"/>
      <c r="S11" s="11"/>
      <c r="T11" s="11"/>
      <c r="U11" s="11">
        <f t="shared" si="3"/>
        <v>0</v>
      </c>
      <c r="V11" s="12">
        <f t="shared" si="4"/>
        <v>666000</v>
      </c>
      <c r="W11" s="11"/>
      <c r="X11" s="11"/>
      <c r="Y11" s="11"/>
      <c r="Z11" s="18">
        <v>4997.96</v>
      </c>
      <c r="AA11" s="18">
        <v>157255.49000000002</v>
      </c>
      <c r="AB11" s="18">
        <v>146102</v>
      </c>
      <c r="AC11" s="11"/>
      <c r="AD11" s="105">
        <f t="shared" si="5"/>
        <v>308355.45</v>
      </c>
      <c r="AE11" s="105">
        <f t="shared" si="6"/>
        <v>357644.55</v>
      </c>
      <c r="AF11" s="74">
        <f t="shared" si="7"/>
        <v>0.4629961711711712</v>
      </c>
      <c r="AG11" s="86"/>
      <c r="AH11" s="86">
        <v>35764.46</v>
      </c>
      <c r="AI11" s="86">
        <v>35764.46</v>
      </c>
      <c r="AJ11" s="86">
        <v>35764.46</v>
      </c>
      <c r="AK11" s="86">
        <v>35764.46</v>
      </c>
      <c r="AL11" s="86">
        <v>35764.46</v>
      </c>
      <c r="AM11" s="86">
        <v>35764.46</v>
      </c>
      <c r="AN11" s="86">
        <v>35764.46</v>
      </c>
      <c r="AO11" s="86">
        <v>35764.46</v>
      </c>
      <c r="AP11" s="86">
        <v>35764.46</v>
      </c>
      <c r="AQ11" s="86">
        <v>35764.410000000003</v>
      </c>
      <c r="AR11" s="86"/>
      <c r="AS11" s="35">
        <f t="shared" si="8"/>
        <v>357644.55000000005</v>
      </c>
      <c r="AT11" s="35">
        <f t="shared" si="9"/>
        <v>0</v>
      </c>
      <c r="AU11" s="89" t="s">
        <v>188</v>
      </c>
      <c r="AV11" s="110" t="s">
        <v>195</v>
      </c>
    </row>
    <row r="12" spans="1:48" ht="150" x14ac:dyDescent="0.25">
      <c r="A12" s="33" t="s">
        <v>85</v>
      </c>
      <c r="B12" s="33" t="s">
        <v>86</v>
      </c>
      <c r="C12" s="79" t="s">
        <v>107</v>
      </c>
      <c r="D12" s="34" t="s">
        <v>88</v>
      </c>
      <c r="E12" s="7" t="s">
        <v>64</v>
      </c>
      <c r="F12" s="73" t="s">
        <v>108</v>
      </c>
      <c r="G12" s="9">
        <v>44791</v>
      </c>
      <c r="H12" s="9">
        <v>46142</v>
      </c>
      <c r="I12" s="10">
        <v>3645</v>
      </c>
      <c r="J12" s="10">
        <v>61</v>
      </c>
      <c r="K12" s="12">
        <v>1462644</v>
      </c>
      <c r="L12" s="11"/>
      <c r="M12" s="11"/>
      <c r="N12" s="11">
        <f t="shared" si="2"/>
        <v>1462644</v>
      </c>
      <c r="O12" s="11"/>
      <c r="P12" s="11"/>
      <c r="Q12" s="11"/>
      <c r="R12" s="11"/>
      <c r="S12" s="11">
        <v>288337.5</v>
      </c>
      <c r="T12" s="11"/>
      <c r="U12" s="11">
        <f t="shared" si="3"/>
        <v>288337.5</v>
      </c>
      <c r="V12" s="12">
        <f t="shared" si="4"/>
        <v>1174306.5</v>
      </c>
      <c r="W12" s="11"/>
      <c r="X12" s="11"/>
      <c r="Y12" s="11">
        <v>24377.24</v>
      </c>
      <c r="Z12" s="11">
        <v>103040.12999999999</v>
      </c>
      <c r="AA12" s="11">
        <v>888600.13</v>
      </c>
      <c r="AB12" s="11">
        <v>106331.97</v>
      </c>
      <c r="AC12" s="11"/>
      <c r="AD12" s="105">
        <f t="shared" si="5"/>
        <v>1122349.47</v>
      </c>
      <c r="AE12" s="105">
        <f t="shared" si="6"/>
        <v>51957.030000000028</v>
      </c>
      <c r="AF12" s="76">
        <f t="shared" si="7"/>
        <v>0.95575513718096594</v>
      </c>
      <c r="AG12" s="86"/>
      <c r="AH12" s="86">
        <v>25978.52</v>
      </c>
      <c r="AI12" s="86">
        <v>25978.51</v>
      </c>
      <c r="AJ12" s="103"/>
      <c r="AK12" s="103"/>
      <c r="AL12" s="103"/>
      <c r="AM12" s="103"/>
      <c r="AN12" s="103"/>
      <c r="AO12" s="103"/>
      <c r="AP12" s="103"/>
      <c r="AQ12" s="103"/>
      <c r="AR12" s="86"/>
      <c r="AS12" s="35">
        <f t="shared" si="8"/>
        <v>51957.03</v>
      </c>
      <c r="AT12" s="35">
        <f t="shared" si="9"/>
        <v>0</v>
      </c>
      <c r="AU12" s="89" t="s">
        <v>188</v>
      </c>
      <c r="AV12" s="110" t="s">
        <v>196</v>
      </c>
    </row>
    <row r="13" spans="1:48" ht="315" x14ac:dyDescent="0.25">
      <c r="A13" s="33" t="s">
        <v>85</v>
      </c>
      <c r="B13" s="33" t="s">
        <v>86</v>
      </c>
      <c r="C13" s="80" t="s">
        <v>109</v>
      </c>
      <c r="D13" s="34" t="s">
        <v>88</v>
      </c>
      <c r="E13" s="7" t="s">
        <v>64</v>
      </c>
      <c r="F13" s="73" t="s">
        <v>110</v>
      </c>
      <c r="G13" s="9">
        <v>44790</v>
      </c>
      <c r="H13" s="9">
        <v>46387</v>
      </c>
      <c r="I13" s="15">
        <v>3234</v>
      </c>
      <c r="J13" s="10">
        <v>23</v>
      </c>
      <c r="K13" s="12">
        <f>10000000+3700000+1600000+5500000</f>
        <v>20800000</v>
      </c>
      <c r="L13" s="11"/>
      <c r="M13" s="11"/>
      <c r="N13" s="11">
        <f t="shared" si="2"/>
        <v>20800000</v>
      </c>
      <c r="O13" s="11"/>
      <c r="P13" s="11"/>
      <c r="Q13" s="11"/>
      <c r="R13" s="11"/>
      <c r="S13" s="11"/>
      <c r="T13" s="11"/>
      <c r="U13" s="11">
        <f t="shared" si="3"/>
        <v>0</v>
      </c>
      <c r="V13" s="12">
        <f t="shared" si="4"/>
        <v>20800000</v>
      </c>
      <c r="W13" s="11"/>
      <c r="X13" s="11"/>
      <c r="Y13" s="11">
        <v>4661930.9400000004</v>
      </c>
      <c r="Z13" s="11">
        <v>2517080.94</v>
      </c>
      <c r="AA13" s="11">
        <v>3263651.78</v>
      </c>
      <c r="AB13" s="11">
        <v>5221363.0999999996</v>
      </c>
      <c r="AC13" s="11">
        <v>0</v>
      </c>
      <c r="AD13" s="105">
        <f t="shared" si="5"/>
        <v>15664026.76</v>
      </c>
      <c r="AE13" s="105">
        <f t="shared" si="6"/>
        <v>5135973.24</v>
      </c>
      <c r="AF13" s="76">
        <f t="shared" si="7"/>
        <v>0.75307820961538463</v>
      </c>
      <c r="AG13" s="86"/>
      <c r="AH13" s="86">
        <v>513597.32</v>
      </c>
      <c r="AI13" s="86">
        <v>513597.32</v>
      </c>
      <c r="AJ13" s="86">
        <v>513597.32</v>
      </c>
      <c r="AK13" s="86">
        <v>513597.32</v>
      </c>
      <c r="AL13" s="86">
        <v>513597.32</v>
      </c>
      <c r="AM13" s="86">
        <v>513597.32</v>
      </c>
      <c r="AN13" s="86">
        <v>513597.32</v>
      </c>
      <c r="AO13" s="86">
        <v>513597.32</v>
      </c>
      <c r="AP13" s="86">
        <v>513597.32</v>
      </c>
      <c r="AQ13" s="86">
        <v>513597.36</v>
      </c>
      <c r="AR13" s="86"/>
      <c r="AS13" s="35">
        <f t="shared" si="8"/>
        <v>5135973.24</v>
      </c>
      <c r="AT13" s="35">
        <f t="shared" si="9"/>
        <v>0</v>
      </c>
      <c r="AU13" s="89" t="s">
        <v>188</v>
      </c>
      <c r="AV13" s="110" t="s">
        <v>197</v>
      </c>
    </row>
    <row r="14" spans="1:48" ht="135" x14ac:dyDescent="0.25">
      <c r="A14" s="33" t="s">
        <v>85</v>
      </c>
      <c r="B14" s="33" t="s">
        <v>86</v>
      </c>
      <c r="C14" s="79" t="s">
        <v>111</v>
      </c>
      <c r="D14" s="34" t="s">
        <v>88</v>
      </c>
      <c r="E14" s="7" t="s">
        <v>64</v>
      </c>
      <c r="F14" s="73" t="s">
        <v>112</v>
      </c>
      <c r="G14" s="9">
        <v>44854</v>
      </c>
      <c r="H14" s="9">
        <v>46326</v>
      </c>
      <c r="I14" s="10">
        <v>3222</v>
      </c>
      <c r="J14" s="10">
        <v>33</v>
      </c>
      <c r="K14" s="12">
        <v>3953689</v>
      </c>
      <c r="L14" s="16"/>
      <c r="M14" s="11"/>
      <c r="N14" s="11">
        <f t="shared" si="2"/>
        <v>3953689</v>
      </c>
      <c r="O14" s="11"/>
      <c r="P14" s="11"/>
      <c r="Q14" s="11"/>
      <c r="R14" s="11"/>
      <c r="S14" s="11"/>
      <c r="T14" s="11"/>
      <c r="U14" s="16">
        <f t="shared" si="3"/>
        <v>0</v>
      </c>
      <c r="V14" s="12">
        <f t="shared" si="4"/>
        <v>3953689</v>
      </c>
      <c r="W14" s="11"/>
      <c r="X14" s="11"/>
      <c r="Y14" s="11"/>
      <c r="Z14" s="11">
        <v>820927.41</v>
      </c>
      <c r="AA14" s="11">
        <v>1889733.67</v>
      </c>
      <c r="AB14" s="11">
        <v>570544.15999999992</v>
      </c>
      <c r="AC14" s="11"/>
      <c r="AD14" s="105">
        <f t="shared" si="5"/>
        <v>3281205.24</v>
      </c>
      <c r="AE14" s="105">
        <f t="shared" si="6"/>
        <v>672483.75999999978</v>
      </c>
      <c r="AF14" s="74">
        <f t="shared" si="7"/>
        <v>0.82990979816571309</v>
      </c>
      <c r="AG14" s="86"/>
      <c r="AH14" s="86">
        <v>432500.87</v>
      </c>
      <c r="AI14" s="86">
        <v>34283.269999999997</v>
      </c>
      <c r="AJ14" s="86">
        <v>34283.269999999997</v>
      </c>
      <c r="AK14" s="86">
        <v>34283.269999999997</v>
      </c>
      <c r="AL14" s="86">
        <v>34283.269999999997</v>
      </c>
      <c r="AM14" s="86">
        <v>34283.269999999997</v>
      </c>
      <c r="AN14" s="86">
        <v>34283.269999999997</v>
      </c>
      <c r="AO14" s="86">
        <v>34283.269999999997</v>
      </c>
      <c r="AP14" s="103"/>
      <c r="AQ14" s="103"/>
      <c r="AR14" s="86"/>
      <c r="AS14" s="35">
        <f t="shared" si="8"/>
        <v>672483.76000000013</v>
      </c>
      <c r="AT14" s="35">
        <f t="shared" si="9"/>
        <v>0</v>
      </c>
      <c r="AU14" s="89" t="s">
        <v>188</v>
      </c>
      <c r="AV14" s="110" t="s">
        <v>198</v>
      </c>
    </row>
    <row r="15" spans="1:48" ht="60" x14ac:dyDescent="0.25">
      <c r="A15" s="33" t="s">
        <v>85</v>
      </c>
      <c r="B15" s="33" t="s">
        <v>86</v>
      </c>
      <c r="C15" s="79" t="s">
        <v>113</v>
      </c>
      <c r="D15" s="34" t="s">
        <v>88</v>
      </c>
      <c r="E15" s="7" t="s">
        <v>64</v>
      </c>
      <c r="F15" s="75" t="s">
        <v>114</v>
      </c>
      <c r="G15" s="9">
        <v>44854</v>
      </c>
      <c r="H15" s="9">
        <v>46295</v>
      </c>
      <c r="I15" s="15">
        <v>3161</v>
      </c>
      <c r="J15" s="10">
        <v>63</v>
      </c>
      <c r="K15" s="12">
        <v>10000000</v>
      </c>
      <c r="L15" s="11"/>
      <c r="M15" s="11"/>
      <c r="N15" s="11">
        <f t="shared" si="2"/>
        <v>10000000</v>
      </c>
      <c r="O15" s="11"/>
      <c r="P15" s="11"/>
      <c r="Q15" s="11"/>
      <c r="R15" s="11"/>
      <c r="S15" s="11"/>
      <c r="T15" s="11"/>
      <c r="U15" s="11">
        <f t="shared" si="3"/>
        <v>0</v>
      </c>
      <c r="V15" s="12">
        <f t="shared" si="4"/>
        <v>10000000</v>
      </c>
      <c r="W15" s="11"/>
      <c r="X15" s="11"/>
      <c r="Y15" s="11"/>
      <c r="Z15" s="11">
        <v>0</v>
      </c>
      <c r="AA15" s="11">
        <v>1648607.93</v>
      </c>
      <c r="AB15" s="11">
        <v>4865404.17</v>
      </c>
      <c r="AC15" s="11"/>
      <c r="AD15" s="105">
        <f t="shared" si="5"/>
        <v>6514012.0999999996</v>
      </c>
      <c r="AE15" s="105">
        <f t="shared" si="6"/>
        <v>3485987.9000000004</v>
      </c>
      <c r="AF15" s="74">
        <f t="shared" si="7"/>
        <v>0.65140120999999995</v>
      </c>
      <c r="AG15" s="86"/>
      <c r="AH15" s="86">
        <v>1592401.41</v>
      </c>
      <c r="AI15" s="86">
        <v>315597.75</v>
      </c>
      <c r="AJ15" s="86">
        <v>315597.75</v>
      </c>
      <c r="AK15" s="86">
        <v>315597.75</v>
      </c>
      <c r="AL15" s="86">
        <v>315597.75</v>
      </c>
      <c r="AM15" s="86">
        <v>315597.75</v>
      </c>
      <c r="AN15" s="86">
        <v>315597.74</v>
      </c>
      <c r="AO15" s="103"/>
      <c r="AP15" s="103"/>
      <c r="AQ15" s="103"/>
      <c r="AR15" s="86"/>
      <c r="AS15" s="35">
        <f t="shared" si="8"/>
        <v>3485987.9000000004</v>
      </c>
      <c r="AT15" s="35">
        <f t="shared" si="9"/>
        <v>0</v>
      </c>
      <c r="AU15" s="89" t="s">
        <v>188</v>
      </c>
      <c r="AV15" s="110" t="s">
        <v>199</v>
      </c>
    </row>
    <row r="16" spans="1:48" ht="345" x14ac:dyDescent="0.25">
      <c r="A16" s="33" t="s">
        <v>85</v>
      </c>
      <c r="B16" s="33" t="s">
        <v>86</v>
      </c>
      <c r="C16" s="79" t="s">
        <v>115</v>
      </c>
      <c r="D16" s="34" t="s">
        <v>88</v>
      </c>
      <c r="E16" s="7" t="s">
        <v>64</v>
      </c>
      <c r="F16" s="73" t="s">
        <v>116</v>
      </c>
      <c r="G16" s="9">
        <v>44927</v>
      </c>
      <c r="H16" s="9">
        <v>46387</v>
      </c>
      <c r="I16" s="15">
        <v>3224</v>
      </c>
      <c r="J16" s="10" t="s">
        <v>117</v>
      </c>
      <c r="K16" s="12">
        <v>6446148</v>
      </c>
      <c r="L16" s="16"/>
      <c r="M16" s="11"/>
      <c r="N16" s="11">
        <f t="shared" si="2"/>
        <v>6446148</v>
      </c>
      <c r="O16" s="11"/>
      <c r="P16" s="11"/>
      <c r="Q16" s="11"/>
      <c r="R16" s="11"/>
      <c r="S16" s="11"/>
      <c r="T16" s="11"/>
      <c r="U16" s="16">
        <f t="shared" si="3"/>
        <v>0</v>
      </c>
      <c r="V16" s="12">
        <f t="shared" si="4"/>
        <v>6446148</v>
      </c>
      <c r="W16" s="11"/>
      <c r="X16" s="11"/>
      <c r="Y16" s="11">
        <v>105015.49</v>
      </c>
      <c r="Z16" s="11">
        <v>1191335.8299999998</v>
      </c>
      <c r="AA16" s="11">
        <v>1489526.7499999998</v>
      </c>
      <c r="AB16" s="11">
        <v>555279.31000000006</v>
      </c>
      <c r="AC16" s="11"/>
      <c r="AD16" s="105">
        <f t="shared" si="5"/>
        <v>3341157.3799999994</v>
      </c>
      <c r="AE16" s="105">
        <f t="shared" si="6"/>
        <v>3104990.6200000006</v>
      </c>
      <c r="AF16" s="74">
        <f t="shared" si="7"/>
        <v>0.51831844071839484</v>
      </c>
      <c r="AG16" s="86"/>
      <c r="AH16" s="86">
        <v>310499.06</v>
      </c>
      <c r="AI16" s="86">
        <v>310499.06</v>
      </c>
      <c r="AJ16" s="86">
        <v>310499.06</v>
      </c>
      <c r="AK16" s="86">
        <v>310499.06</v>
      </c>
      <c r="AL16" s="86">
        <v>310499.06</v>
      </c>
      <c r="AM16" s="86">
        <v>310499.06</v>
      </c>
      <c r="AN16" s="86">
        <v>310499.06</v>
      </c>
      <c r="AO16" s="86">
        <v>310499.06</v>
      </c>
      <c r="AP16" s="86">
        <v>310499.06</v>
      </c>
      <c r="AQ16" s="86">
        <v>310499.08</v>
      </c>
      <c r="AR16" s="86"/>
      <c r="AS16" s="35">
        <f t="shared" si="8"/>
        <v>3104990.62</v>
      </c>
      <c r="AT16" s="35">
        <f t="shared" si="9"/>
        <v>0</v>
      </c>
      <c r="AU16" s="89" t="s">
        <v>188</v>
      </c>
      <c r="AV16" s="110" t="s">
        <v>200</v>
      </c>
    </row>
    <row r="17" spans="1:48" ht="150" x14ac:dyDescent="0.25">
      <c r="A17" s="33" t="s">
        <v>85</v>
      </c>
      <c r="B17" s="33" t="s">
        <v>86</v>
      </c>
      <c r="C17" s="79" t="s">
        <v>118</v>
      </c>
      <c r="D17" s="34" t="s">
        <v>88</v>
      </c>
      <c r="E17" s="7" t="s">
        <v>64</v>
      </c>
      <c r="F17" s="73" t="s">
        <v>119</v>
      </c>
      <c r="G17" s="9">
        <v>45273</v>
      </c>
      <c r="H17" s="9">
        <v>46387</v>
      </c>
      <c r="I17" s="10">
        <v>3645</v>
      </c>
      <c r="J17" s="10">
        <v>62</v>
      </c>
      <c r="K17" s="12">
        <v>4920000</v>
      </c>
      <c r="L17" s="11"/>
      <c r="M17" s="11"/>
      <c r="N17" s="11">
        <f t="shared" si="2"/>
        <v>4920000</v>
      </c>
      <c r="O17" s="11">
        <v>660000</v>
      </c>
      <c r="P17" s="11"/>
      <c r="Q17" s="11">
        <f>744094</f>
        <v>744094</v>
      </c>
      <c r="R17" s="11"/>
      <c r="S17" s="11"/>
      <c r="T17" s="11"/>
      <c r="U17" s="11">
        <f t="shared" si="3"/>
        <v>1404094</v>
      </c>
      <c r="V17" s="12">
        <f t="shared" si="4"/>
        <v>3515906</v>
      </c>
      <c r="W17" s="11"/>
      <c r="X17" s="11"/>
      <c r="Y17" s="11"/>
      <c r="Z17" s="11">
        <v>127478.69</v>
      </c>
      <c r="AA17" s="11">
        <v>1251293.04</v>
      </c>
      <c r="AB17" s="11">
        <v>883052.75</v>
      </c>
      <c r="AC17" s="11"/>
      <c r="AD17" s="105">
        <f>SUM(W17:AC17)</f>
        <v>2261824.48</v>
      </c>
      <c r="AE17" s="105">
        <f t="shared" si="6"/>
        <v>1254081.52</v>
      </c>
      <c r="AF17" s="74">
        <f t="shared" si="7"/>
        <v>0.64331198843200021</v>
      </c>
      <c r="AG17" s="86"/>
      <c r="AH17" s="86">
        <v>163371.49</v>
      </c>
      <c r="AI17" s="86">
        <v>121190</v>
      </c>
      <c r="AJ17" s="86">
        <v>121190</v>
      </c>
      <c r="AK17" s="86">
        <v>121190</v>
      </c>
      <c r="AL17" s="86">
        <v>121190</v>
      </c>
      <c r="AM17" s="86">
        <v>121190</v>
      </c>
      <c r="AN17" s="86">
        <v>121190</v>
      </c>
      <c r="AO17" s="86">
        <v>121190</v>
      </c>
      <c r="AP17" s="86">
        <v>121190</v>
      </c>
      <c r="AQ17" s="86">
        <v>121190.03</v>
      </c>
      <c r="AR17" s="86"/>
      <c r="AS17" s="35">
        <f t="shared" si="8"/>
        <v>1254081.52</v>
      </c>
      <c r="AT17" s="35">
        <f t="shared" si="9"/>
        <v>0</v>
      </c>
      <c r="AU17" s="89" t="s">
        <v>188</v>
      </c>
      <c r="AV17" s="110" t="s">
        <v>201</v>
      </c>
    </row>
    <row r="18" spans="1:48" ht="105" x14ac:dyDescent="0.25">
      <c r="A18" s="33" t="s">
        <v>85</v>
      </c>
      <c r="B18" s="33" t="s">
        <v>86</v>
      </c>
      <c r="C18" s="81" t="s">
        <v>120</v>
      </c>
      <c r="D18" s="34" t="s">
        <v>88</v>
      </c>
      <c r="E18" s="7" t="s">
        <v>64</v>
      </c>
      <c r="F18" s="73" t="s">
        <v>121</v>
      </c>
      <c r="G18" s="9">
        <v>45273</v>
      </c>
      <c r="H18" s="9">
        <v>46387</v>
      </c>
      <c r="I18" s="10">
        <v>3161</v>
      </c>
      <c r="J18" s="10">
        <v>64</v>
      </c>
      <c r="K18" s="12">
        <v>14905281</v>
      </c>
      <c r="L18" s="12">
        <f>2939148+221588.96+530360.14</f>
        <v>3691097.1</v>
      </c>
      <c r="M18" s="11"/>
      <c r="N18" s="11">
        <f t="shared" si="2"/>
        <v>18596378.100000001</v>
      </c>
      <c r="O18" s="11"/>
      <c r="P18" s="11"/>
      <c r="Q18" s="11"/>
      <c r="R18" s="11"/>
      <c r="S18" s="11"/>
      <c r="T18" s="11"/>
      <c r="U18" s="11">
        <f t="shared" si="3"/>
        <v>0</v>
      </c>
      <c r="V18" s="12">
        <f t="shared" si="4"/>
        <v>18596378.100000001</v>
      </c>
      <c r="W18" s="11"/>
      <c r="X18" s="11"/>
      <c r="Y18" s="11"/>
      <c r="Z18" s="11">
        <v>375456.73</v>
      </c>
      <c r="AA18" s="11">
        <v>9082223.2999999989</v>
      </c>
      <c r="AB18" s="11">
        <v>3879806.13</v>
      </c>
      <c r="AC18" s="11"/>
      <c r="AD18" s="105">
        <f t="shared" si="5"/>
        <v>13337486.16</v>
      </c>
      <c r="AE18" s="105">
        <f t="shared" si="6"/>
        <v>5258891.9400000013</v>
      </c>
      <c r="AF18" s="74">
        <f t="shared" si="7"/>
        <v>0.71720880745052173</v>
      </c>
      <c r="AG18" s="86"/>
      <c r="AH18" s="86">
        <v>817546.13</v>
      </c>
      <c r="AI18" s="86">
        <v>493482.87</v>
      </c>
      <c r="AJ18" s="86">
        <v>493482.87</v>
      </c>
      <c r="AK18" s="86">
        <v>493482.87</v>
      </c>
      <c r="AL18" s="86">
        <v>493482.87</v>
      </c>
      <c r="AM18" s="86">
        <v>493482.87</v>
      </c>
      <c r="AN18" s="86">
        <v>493482.87</v>
      </c>
      <c r="AO18" s="86">
        <v>493482.87</v>
      </c>
      <c r="AP18" s="86">
        <v>493482.87</v>
      </c>
      <c r="AQ18" s="86">
        <v>493482.85</v>
      </c>
      <c r="AR18" s="86"/>
      <c r="AS18" s="35">
        <f t="shared" si="8"/>
        <v>5258891.9400000004</v>
      </c>
      <c r="AT18" s="35">
        <f t="shared" si="9"/>
        <v>0</v>
      </c>
      <c r="AU18" s="89" t="s">
        <v>188</v>
      </c>
      <c r="AV18" s="110" t="s">
        <v>202</v>
      </c>
    </row>
    <row r="19" spans="1:48" ht="45" x14ac:dyDescent="0.25">
      <c r="A19" s="33" t="s">
        <v>85</v>
      </c>
      <c r="B19" s="33" t="s">
        <v>86</v>
      </c>
      <c r="C19" s="83" t="s">
        <v>122</v>
      </c>
      <c r="D19" s="34" t="s">
        <v>88</v>
      </c>
      <c r="E19" s="7" t="s">
        <v>64</v>
      </c>
      <c r="F19" s="73" t="s">
        <v>123</v>
      </c>
      <c r="G19" s="9">
        <v>45247</v>
      </c>
      <c r="H19" s="9">
        <v>46387</v>
      </c>
      <c r="I19" s="10">
        <v>3161</v>
      </c>
      <c r="J19" s="10">
        <v>65</v>
      </c>
      <c r="K19" s="12">
        <v>5716150</v>
      </c>
      <c r="L19" s="16"/>
      <c r="M19" s="11"/>
      <c r="N19" s="11">
        <f t="shared" si="2"/>
        <v>5716150</v>
      </c>
      <c r="O19" s="11"/>
      <c r="P19" s="11"/>
      <c r="Q19" s="11">
        <v>593974</v>
      </c>
      <c r="R19" s="11">
        <v>2721280</v>
      </c>
      <c r="S19" s="11"/>
      <c r="T19" s="11"/>
      <c r="U19" s="16">
        <f t="shared" si="3"/>
        <v>3315254</v>
      </c>
      <c r="V19" s="12">
        <f t="shared" si="4"/>
        <v>2400896</v>
      </c>
      <c r="W19" s="11"/>
      <c r="X19" s="11"/>
      <c r="Y19" s="11"/>
      <c r="Z19" s="11">
        <v>192214.88</v>
      </c>
      <c r="AA19" s="11">
        <v>644083.94000000006</v>
      </c>
      <c r="AB19" s="11">
        <v>416920.78</v>
      </c>
      <c r="AC19" s="11"/>
      <c r="AD19" s="105">
        <f t="shared" si="5"/>
        <v>1253219.6000000001</v>
      </c>
      <c r="AE19" s="105">
        <f t="shared" si="6"/>
        <v>1147676.3999999999</v>
      </c>
      <c r="AF19" s="74">
        <f t="shared" si="7"/>
        <v>0.52197996081462927</v>
      </c>
      <c r="AG19" s="86"/>
      <c r="AH19" s="86">
        <v>114767.64</v>
      </c>
      <c r="AI19" s="86">
        <v>114767.64</v>
      </c>
      <c r="AJ19" s="86">
        <v>114767.64</v>
      </c>
      <c r="AK19" s="86">
        <v>114767.64</v>
      </c>
      <c r="AL19" s="86">
        <v>114767.64</v>
      </c>
      <c r="AM19" s="86">
        <v>114767.64</v>
      </c>
      <c r="AN19" s="86">
        <v>114767.64</v>
      </c>
      <c r="AO19" s="86">
        <v>114767.64</v>
      </c>
      <c r="AP19" s="86">
        <v>114767.64</v>
      </c>
      <c r="AQ19" s="86">
        <v>114767.64</v>
      </c>
      <c r="AR19" s="86"/>
      <c r="AS19" s="35">
        <f t="shared" si="8"/>
        <v>1147676.3999999999</v>
      </c>
      <c r="AT19" s="35">
        <f t="shared" si="9"/>
        <v>0</v>
      </c>
      <c r="AU19" s="89" t="s">
        <v>188</v>
      </c>
      <c r="AV19" s="110" t="s">
        <v>203</v>
      </c>
    </row>
    <row r="20" spans="1:48" s="102" customFormat="1" ht="21" customHeight="1" x14ac:dyDescent="0.2">
      <c r="A20" s="95"/>
      <c r="B20" s="95"/>
      <c r="C20" s="96"/>
      <c r="D20" s="95"/>
      <c r="E20" s="97"/>
      <c r="F20" s="98"/>
      <c r="G20" s="95"/>
      <c r="H20" s="95"/>
      <c r="I20" s="95"/>
      <c r="J20" s="95"/>
      <c r="K20" s="99">
        <f t="shared" ref="K20:AE20" si="10">SUM(K4:K19)</f>
        <v>111894263</v>
      </c>
      <c r="L20" s="99">
        <f t="shared" si="10"/>
        <v>4095970.1</v>
      </c>
      <c r="M20" s="99">
        <f t="shared" si="10"/>
        <v>0</v>
      </c>
      <c r="N20" s="99">
        <f t="shared" si="10"/>
        <v>115990233.09999999</v>
      </c>
      <c r="O20" s="99">
        <f t="shared" si="10"/>
        <v>660000</v>
      </c>
      <c r="P20" s="99">
        <f t="shared" si="10"/>
        <v>5000000</v>
      </c>
      <c r="Q20" s="99">
        <f t="shared" si="10"/>
        <v>8238068</v>
      </c>
      <c r="R20" s="99">
        <f t="shared" si="10"/>
        <v>2721280</v>
      </c>
      <c r="S20" s="99">
        <f t="shared" si="10"/>
        <v>288337.5</v>
      </c>
      <c r="T20" s="99">
        <f t="shared" si="10"/>
        <v>0</v>
      </c>
      <c r="U20" s="99">
        <f t="shared" si="10"/>
        <v>16907685.5</v>
      </c>
      <c r="V20" s="99">
        <f t="shared" si="10"/>
        <v>99082547.599999994</v>
      </c>
      <c r="W20" s="99">
        <f t="shared" si="10"/>
        <v>0</v>
      </c>
      <c r="X20" s="99">
        <f t="shared" si="10"/>
        <v>0</v>
      </c>
      <c r="Y20" s="99">
        <f t="shared" si="10"/>
        <v>5186059.5500000007</v>
      </c>
      <c r="Z20" s="99">
        <f t="shared" si="10"/>
        <v>19027253.27</v>
      </c>
      <c r="AA20" s="99">
        <f t="shared" si="10"/>
        <v>28603483.919999998</v>
      </c>
      <c r="AB20" s="99">
        <f t="shared" si="10"/>
        <v>20061480.550000001</v>
      </c>
      <c r="AC20" s="99">
        <f t="shared" si="10"/>
        <v>0</v>
      </c>
      <c r="AD20" s="99">
        <f t="shared" si="10"/>
        <v>72878277.289999992</v>
      </c>
      <c r="AE20" s="99">
        <f t="shared" si="10"/>
        <v>26204270.310000002</v>
      </c>
      <c r="AF20" s="99"/>
      <c r="AG20" s="99">
        <f t="shared" ref="AG20:AT20" si="11">SUM(AG4:AG19)</f>
        <v>0</v>
      </c>
      <c r="AH20" s="99">
        <f t="shared" si="11"/>
        <v>5673551.7999999998</v>
      </c>
      <c r="AI20" s="99">
        <f t="shared" si="11"/>
        <v>2435243.0500000003</v>
      </c>
      <c r="AJ20" s="99">
        <f t="shared" si="11"/>
        <v>2409264.54</v>
      </c>
      <c r="AK20" s="99">
        <f t="shared" si="11"/>
        <v>2409264.52</v>
      </c>
      <c r="AL20" s="99">
        <f t="shared" si="11"/>
        <v>2382051.0300000003</v>
      </c>
      <c r="AM20" s="99">
        <f t="shared" si="11"/>
        <v>2382051.0300000003</v>
      </c>
      <c r="AN20" s="99">
        <f t="shared" si="11"/>
        <v>2382051.0200000005</v>
      </c>
      <c r="AO20" s="99">
        <f t="shared" si="11"/>
        <v>2066453.28</v>
      </c>
      <c r="AP20" s="99">
        <f t="shared" si="11"/>
        <v>2032170.01</v>
      </c>
      <c r="AQ20" s="99">
        <f t="shared" si="11"/>
        <v>2032170.0199999998</v>
      </c>
      <c r="AR20" s="99">
        <f t="shared" si="11"/>
        <v>0.01</v>
      </c>
      <c r="AS20" s="99">
        <f t="shared" si="11"/>
        <v>26204270.310000002</v>
      </c>
      <c r="AT20" s="99">
        <f t="shared" si="11"/>
        <v>2.6193447411060333E-10</v>
      </c>
      <c r="AU20" s="100"/>
      <c r="AV20" s="111"/>
    </row>
    <row r="21" spans="1:48" s="1" customFormat="1" ht="15" customHeight="1" x14ac:dyDescent="0.2">
      <c r="C21" s="57"/>
      <c r="E21" s="2"/>
      <c r="F21" s="58"/>
      <c r="N21" s="30"/>
      <c r="Q21" s="3"/>
      <c r="AF21" s="5"/>
      <c r="AG21" s="59"/>
      <c r="AH21" s="59"/>
      <c r="AI21" s="59"/>
      <c r="AJ21" s="59"/>
      <c r="AK21" s="59"/>
      <c r="AL21" s="59"/>
      <c r="AM21" s="59"/>
      <c r="AN21" s="59"/>
      <c r="AO21" s="59"/>
      <c r="AP21" s="59"/>
      <c r="AQ21" s="59"/>
      <c r="AR21" s="59"/>
      <c r="AS21" s="59"/>
      <c r="AT21" s="59"/>
      <c r="AU21" s="91"/>
      <c r="AV21" s="108"/>
    </row>
    <row r="22" spans="1:48" s="1" customFormat="1" ht="15" customHeight="1" x14ac:dyDescent="0.2">
      <c r="C22" s="57"/>
      <c r="E22" s="2"/>
      <c r="F22" s="58"/>
      <c r="N22" s="30"/>
      <c r="Q22" s="3"/>
      <c r="AF22" s="5"/>
      <c r="AG22" s="59"/>
      <c r="AH22" s="59"/>
      <c r="AI22" s="59"/>
      <c r="AJ22" s="59"/>
      <c r="AK22" s="59"/>
      <c r="AL22" s="59"/>
      <c r="AM22" s="59"/>
      <c r="AN22" s="59"/>
      <c r="AO22" s="59"/>
      <c r="AP22" s="59"/>
      <c r="AQ22" s="59"/>
      <c r="AR22" s="59"/>
      <c r="AS22" s="59"/>
      <c r="AT22" s="59"/>
      <c r="AU22" s="91"/>
      <c r="AV22" s="108"/>
    </row>
    <row r="23" spans="1:48" s="1" customFormat="1" ht="15" customHeight="1" x14ac:dyDescent="0.2">
      <c r="C23" s="57"/>
      <c r="E23" s="2"/>
      <c r="F23" s="58"/>
      <c r="N23" s="30"/>
      <c r="Q23" s="3"/>
      <c r="AF23" s="5"/>
      <c r="AG23" s="59"/>
      <c r="AH23" s="59"/>
      <c r="AI23" s="59"/>
      <c r="AJ23" s="59"/>
      <c r="AK23" s="59"/>
      <c r="AL23" s="59"/>
      <c r="AM23" s="59"/>
      <c r="AN23" s="59"/>
      <c r="AO23" s="59"/>
      <c r="AP23" s="59"/>
      <c r="AQ23" s="59"/>
      <c r="AR23" s="59"/>
      <c r="AS23" s="59"/>
      <c r="AT23" s="59"/>
      <c r="AU23" s="91"/>
      <c r="AV23" s="108"/>
    </row>
    <row r="24" spans="1:48" s="1" customFormat="1" ht="15" customHeight="1" x14ac:dyDescent="0.2">
      <c r="C24" s="57"/>
      <c r="E24" s="2"/>
      <c r="F24" s="58"/>
      <c r="N24" s="30"/>
      <c r="Q24" s="3"/>
      <c r="AF24" s="5"/>
      <c r="AG24" s="59"/>
      <c r="AH24" s="59"/>
      <c r="AI24" s="59"/>
      <c r="AJ24" s="59"/>
      <c r="AK24" s="59"/>
      <c r="AL24" s="59"/>
      <c r="AM24" s="59"/>
      <c r="AN24" s="59"/>
      <c r="AO24" s="59"/>
      <c r="AP24" s="59"/>
      <c r="AQ24" s="59"/>
      <c r="AR24" s="59"/>
      <c r="AS24" s="59"/>
      <c r="AT24" s="59"/>
      <c r="AU24" s="91"/>
      <c r="AV24" s="108"/>
    </row>
    <row r="25" spans="1:48" s="1" customFormat="1" ht="15" customHeight="1" x14ac:dyDescent="0.2">
      <c r="C25" s="57"/>
      <c r="E25" s="2"/>
      <c r="F25" s="58"/>
      <c r="N25" s="30"/>
      <c r="Q25" s="3"/>
      <c r="AF25" s="5"/>
      <c r="AG25" s="59"/>
      <c r="AH25" s="59"/>
      <c r="AI25" s="59"/>
      <c r="AJ25" s="59"/>
      <c r="AK25" s="59"/>
      <c r="AL25" s="59"/>
      <c r="AM25" s="59"/>
      <c r="AN25" s="59"/>
      <c r="AO25" s="59"/>
      <c r="AP25" s="59"/>
      <c r="AQ25" s="59"/>
      <c r="AR25" s="59"/>
      <c r="AS25" s="59"/>
      <c r="AT25" s="59"/>
      <c r="AU25" s="91"/>
      <c r="AV25" s="108"/>
    </row>
    <row r="26" spans="1:48" s="1" customFormat="1" ht="15" customHeight="1" x14ac:dyDescent="0.2">
      <c r="C26" s="57"/>
      <c r="E26" s="2"/>
      <c r="F26" s="58"/>
      <c r="N26" s="30"/>
      <c r="Q26" s="3"/>
      <c r="AF26" s="5"/>
      <c r="AG26" s="59"/>
      <c r="AH26" s="59"/>
      <c r="AI26" s="59"/>
      <c r="AJ26" s="59"/>
      <c r="AK26" s="59"/>
      <c r="AL26" s="59"/>
      <c r="AM26" s="59"/>
      <c r="AN26" s="59"/>
      <c r="AO26" s="59"/>
      <c r="AP26" s="59"/>
      <c r="AQ26" s="59"/>
      <c r="AR26" s="59"/>
      <c r="AS26" s="59"/>
      <c r="AT26" s="59"/>
      <c r="AU26" s="91"/>
      <c r="AV26" s="108"/>
    </row>
    <row r="27" spans="1:48" s="1" customFormat="1" ht="15" customHeight="1" x14ac:dyDescent="0.2">
      <c r="C27" s="57"/>
      <c r="E27" s="2"/>
      <c r="F27" s="58"/>
      <c r="N27" s="30"/>
      <c r="Q27" s="3"/>
      <c r="AF27" s="5"/>
      <c r="AG27" s="59"/>
      <c r="AH27" s="59"/>
      <c r="AI27" s="59"/>
      <c r="AJ27" s="59"/>
      <c r="AK27" s="59"/>
      <c r="AL27" s="59"/>
      <c r="AM27" s="59"/>
      <c r="AN27" s="59"/>
      <c r="AO27" s="59"/>
      <c r="AP27" s="59"/>
      <c r="AQ27" s="59"/>
      <c r="AR27" s="59"/>
      <c r="AS27" s="59"/>
      <c r="AT27" s="59"/>
      <c r="AU27" s="91"/>
      <c r="AV27" s="108"/>
    </row>
    <row r="28" spans="1:48" s="1" customFormat="1" ht="15" customHeight="1" x14ac:dyDescent="0.2">
      <c r="C28" s="57"/>
      <c r="E28" s="2"/>
      <c r="F28" s="58"/>
      <c r="N28" s="30"/>
      <c r="Q28" s="3"/>
      <c r="AF28" s="5"/>
      <c r="AG28" s="59"/>
      <c r="AH28" s="59"/>
      <c r="AI28" s="59"/>
      <c r="AJ28" s="59"/>
      <c r="AK28" s="59"/>
      <c r="AL28" s="59"/>
      <c r="AM28" s="59"/>
      <c r="AN28" s="59"/>
      <c r="AO28" s="59"/>
      <c r="AP28" s="59"/>
      <c r="AQ28" s="59"/>
      <c r="AR28" s="59"/>
      <c r="AS28" s="59"/>
      <c r="AT28" s="59"/>
      <c r="AU28" s="91"/>
      <c r="AV28" s="108"/>
    </row>
    <row r="29" spans="1:48" s="1" customFormat="1" ht="15" customHeight="1" x14ac:dyDescent="0.2">
      <c r="C29" s="57"/>
      <c r="E29" s="2"/>
      <c r="F29" s="58"/>
      <c r="N29" s="30"/>
      <c r="Q29" s="3"/>
      <c r="AF29" s="5"/>
      <c r="AG29" s="59"/>
      <c r="AH29" s="59"/>
      <c r="AI29" s="59"/>
      <c r="AJ29" s="59"/>
      <c r="AK29" s="59"/>
      <c r="AL29" s="59"/>
      <c r="AM29" s="59"/>
      <c r="AN29" s="59"/>
      <c r="AO29" s="59"/>
      <c r="AP29" s="59"/>
      <c r="AQ29" s="59"/>
      <c r="AR29" s="59"/>
      <c r="AS29" s="59"/>
      <c r="AT29" s="59"/>
      <c r="AU29" s="91"/>
      <c r="AV29" s="108"/>
    </row>
    <row r="30" spans="1:48" s="1" customFormat="1" ht="15" customHeight="1" x14ac:dyDescent="0.2">
      <c r="C30" s="57"/>
      <c r="E30" s="2"/>
      <c r="F30" s="58"/>
      <c r="N30" s="30"/>
      <c r="Q30" s="3"/>
      <c r="X30" s="16">
        <v>1530.07</v>
      </c>
      <c r="Y30" s="16">
        <v>133524.63</v>
      </c>
      <c r="Z30" s="16">
        <v>116176.99</v>
      </c>
      <c r="AA30" s="3">
        <f>X30+Y30+Z30</f>
        <v>251231.69</v>
      </c>
      <c r="AF30" s="5"/>
      <c r="AG30" s="59"/>
      <c r="AH30" s="59"/>
      <c r="AI30" s="59"/>
      <c r="AJ30" s="59"/>
      <c r="AK30" s="59"/>
      <c r="AL30" s="59"/>
      <c r="AM30" s="59"/>
      <c r="AN30" s="59"/>
      <c r="AO30" s="59"/>
      <c r="AP30" s="59"/>
      <c r="AQ30" s="59"/>
      <c r="AR30" s="59"/>
      <c r="AS30" s="59"/>
      <c r="AT30" s="59"/>
      <c r="AU30" s="91"/>
      <c r="AV30" s="108"/>
    </row>
    <row r="31" spans="1:48" s="1" customFormat="1" ht="15" customHeight="1" x14ac:dyDescent="0.2">
      <c r="C31" s="57"/>
      <c r="E31" s="2"/>
      <c r="F31" s="58"/>
      <c r="N31" s="30"/>
      <c r="Q31" s="3"/>
      <c r="Y31" s="1">
        <v>115208.74</v>
      </c>
      <c r="Z31" s="1">
        <v>143709.10999999999</v>
      </c>
      <c r="AA31" s="3">
        <f>X30+Y31+Z31</f>
        <v>260447.91999999998</v>
      </c>
      <c r="AF31" s="5"/>
      <c r="AG31" s="59"/>
      <c r="AH31" s="59"/>
      <c r="AI31" s="59"/>
      <c r="AJ31" s="59"/>
      <c r="AK31" s="59"/>
      <c r="AL31" s="59"/>
      <c r="AM31" s="59"/>
      <c r="AN31" s="59"/>
      <c r="AO31" s="59"/>
      <c r="AP31" s="59"/>
      <c r="AQ31" s="59"/>
      <c r="AR31" s="59"/>
      <c r="AS31" s="59"/>
      <c r="AT31" s="59"/>
      <c r="AU31" s="91"/>
      <c r="AV31" s="108"/>
    </row>
    <row r="32" spans="1:48" s="1" customFormat="1" ht="15" customHeight="1" x14ac:dyDescent="0.2">
      <c r="C32" s="57"/>
      <c r="E32" s="2"/>
      <c r="F32" s="58"/>
      <c r="N32" s="30"/>
      <c r="Q32" s="3"/>
      <c r="AA32" s="3">
        <f>AA31-AA30</f>
        <v>9216.2299999999814</v>
      </c>
      <c r="AF32" s="5"/>
      <c r="AG32" s="59"/>
      <c r="AH32" s="59"/>
      <c r="AI32" s="59"/>
      <c r="AJ32" s="59"/>
      <c r="AK32" s="59"/>
      <c r="AL32" s="59"/>
      <c r="AM32" s="59"/>
      <c r="AN32" s="59"/>
      <c r="AO32" s="59"/>
      <c r="AP32" s="59"/>
      <c r="AQ32" s="59"/>
      <c r="AR32" s="59"/>
      <c r="AS32" s="59"/>
      <c r="AT32" s="59"/>
      <c r="AU32" s="91"/>
      <c r="AV32" s="108"/>
    </row>
    <row r="33" spans="3:48" s="1" customFormat="1" ht="15" customHeight="1" x14ac:dyDescent="0.2">
      <c r="C33" s="57"/>
      <c r="E33" s="2"/>
      <c r="F33" s="58"/>
      <c r="N33" s="30"/>
      <c r="Q33" s="3"/>
      <c r="AF33" s="5"/>
      <c r="AG33" s="59"/>
      <c r="AH33" s="59"/>
      <c r="AI33" s="59"/>
      <c r="AJ33" s="59"/>
      <c r="AK33" s="59"/>
      <c r="AL33" s="59"/>
      <c r="AM33" s="59"/>
      <c r="AN33" s="59"/>
      <c r="AO33" s="59"/>
      <c r="AP33" s="59"/>
      <c r="AQ33" s="59"/>
      <c r="AR33" s="59"/>
      <c r="AS33" s="59"/>
      <c r="AT33" s="59"/>
      <c r="AU33" s="91"/>
      <c r="AV33" s="108"/>
    </row>
    <row r="34" spans="3:48" s="1" customFormat="1" ht="15" customHeight="1" x14ac:dyDescent="0.2">
      <c r="C34" s="57"/>
      <c r="E34" s="2"/>
      <c r="F34" s="58"/>
      <c r="N34" s="30"/>
      <c r="Q34" s="3"/>
      <c r="AF34" s="5"/>
      <c r="AG34" s="59"/>
      <c r="AH34" s="59"/>
      <c r="AI34" s="59"/>
      <c r="AJ34" s="59"/>
      <c r="AK34" s="59"/>
      <c r="AL34" s="59"/>
      <c r="AM34" s="59"/>
      <c r="AN34" s="59"/>
      <c r="AO34" s="59"/>
      <c r="AP34" s="59"/>
      <c r="AQ34" s="59"/>
      <c r="AR34" s="59"/>
      <c r="AS34" s="59"/>
      <c r="AT34" s="59"/>
      <c r="AU34" s="91"/>
      <c r="AV34" s="108"/>
    </row>
    <row r="35" spans="3:48" s="1" customFormat="1" ht="15" customHeight="1" x14ac:dyDescent="0.2">
      <c r="C35" s="57"/>
      <c r="E35" s="2"/>
      <c r="F35" s="58"/>
      <c r="N35" s="30"/>
      <c r="Q35" s="3"/>
      <c r="AF35" s="5"/>
      <c r="AG35" s="59"/>
      <c r="AH35" s="59"/>
      <c r="AI35" s="59"/>
      <c r="AJ35" s="59"/>
      <c r="AK35" s="59"/>
      <c r="AL35" s="59"/>
      <c r="AM35" s="59"/>
      <c r="AN35" s="59"/>
      <c r="AO35" s="59"/>
      <c r="AP35" s="59"/>
      <c r="AQ35" s="59"/>
      <c r="AR35" s="59"/>
      <c r="AS35" s="59"/>
      <c r="AT35" s="59"/>
      <c r="AU35" s="91"/>
      <c r="AV35" s="108"/>
    </row>
    <row r="36" spans="3:48" s="1" customFormat="1" ht="15" customHeight="1" x14ac:dyDescent="0.2">
      <c r="C36" s="57"/>
      <c r="E36" s="2"/>
      <c r="F36" s="58"/>
      <c r="N36" s="30"/>
      <c r="Q36" s="3"/>
      <c r="AF36" s="5"/>
      <c r="AG36" s="59"/>
      <c r="AH36" s="59"/>
      <c r="AI36" s="59"/>
      <c r="AJ36" s="59"/>
      <c r="AK36" s="59"/>
      <c r="AL36" s="59"/>
      <c r="AM36" s="59"/>
      <c r="AN36" s="59"/>
      <c r="AO36" s="59"/>
      <c r="AP36" s="59"/>
      <c r="AQ36" s="59"/>
      <c r="AR36" s="59"/>
      <c r="AS36" s="59"/>
      <c r="AT36" s="59"/>
      <c r="AU36" s="91"/>
      <c r="AV36" s="108"/>
    </row>
    <row r="37" spans="3:48" s="1" customFormat="1" ht="15" customHeight="1" x14ac:dyDescent="0.2">
      <c r="C37" s="57"/>
      <c r="E37" s="2"/>
      <c r="F37" s="58"/>
      <c r="N37" s="30"/>
      <c r="Q37" s="3"/>
      <c r="AF37" s="5"/>
      <c r="AG37" s="59"/>
      <c r="AH37" s="59"/>
      <c r="AI37" s="59"/>
      <c r="AJ37" s="59"/>
      <c r="AK37" s="59"/>
      <c r="AL37" s="59"/>
      <c r="AM37" s="59"/>
      <c r="AN37" s="59"/>
      <c r="AO37" s="59"/>
      <c r="AP37" s="59"/>
      <c r="AQ37" s="59"/>
      <c r="AR37" s="59"/>
      <c r="AS37" s="59"/>
      <c r="AT37" s="59"/>
      <c r="AU37" s="91"/>
      <c r="AV37" s="108"/>
    </row>
    <row r="38" spans="3:48" s="1" customFormat="1" ht="15" customHeight="1" x14ac:dyDescent="0.2">
      <c r="C38" s="57"/>
      <c r="E38" s="2"/>
      <c r="F38" s="58"/>
      <c r="N38" s="30"/>
      <c r="Q38" s="3"/>
      <c r="AF38" s="5"/>
      <c r="AG38" s="59"/>
      <c r="AH38" s="59"/>
      <c r="AI38" s="59"/>
      <c r="AJ38" s="59"/>
      <c r="AK38" s="59"/>
      <c r="AL38" s="59"/>
      <c r="AM38" s="59"/>
      <c r="AN38" s="59"/>
      <c r="AO38" s="59"/>
      <c r="AP38" s="59"/>
      <c r="AQ38" s="59"/>
      <c r="AR38" s="59"/>
      <c r="AS38" s="59"/>
      <c r="AT38" s="59"/>
      <c r="AU38" s="91"/>
      <c r="AV38" s="108"/>
    </row>
    <row r="39" spans="3:48" s="1" customFormat="1" ht="15" customHeight="1" x14ac:dyDescent="0.2">
      <c r="C39" s="57"/>
      <c r="E39" s="2"/>
      <c r="F39" s="58"/>
      <c r="N39" s="30"/>
      <c r="Q39" s="3"/>
      <c r="AF39" s="5"/>
      <c r="AG39" s="59"/>
      <c r="AH39" s="59"/>
      <c r="AI39" s="59"/>
      <c r="AJ39" s="59"/>
      <c r="AK39" s="59"/>
      <c r="AL39" s="59"/>
      <c r="AM39" s="59"/>
      <c r="AN39" s="59"/>
      <c r="AO39" s="59"/>
      <c r="AP39" s="59"/>
      <c r="AQ39" s="59"/>
      <c r="AR39" s="59"/>
      <c r="AS39" s="59"/>
      <c r="AT39" s="59"/>
      <c r="AU39" s="91"/>
      <c r="AV39" s="108"/>
    </row>
    <row r="40" spans="3:48" s="1" customFormat="1" ht="15" customHeight="1" x14ac:dyDescent="0.2">
      <c r="C40" s="57"/>
      <c r="E40" s="2"/>
      <c r="F40" s="58"/>
      <c r="N40" s="30"/>
      <c r="Q40" s="3"/>
      <c r="AF40" s="5"/>
      <c r="AG40" s="59"/>
      <c r="AH40" s="59"/>
      <c r="AI40" s="59"/>
      <c r="AJ40" s="59"/>
      <c r="AK40" s="59"/>
      <c r="AL40" s="59"/>
      <c r="AM40" s="59"/>
      <c r="AN40" s="59"/>
      <c r="AO40" s="59"/>
      <c r="AP40" s="59"/>
      <c r="AQ40" s="59"/>
      <c r="AR40" s="59"/>
      <c r="AS40" s="59"/>
      <c r="AT40" s="59"/>
      <c r="AU40" s="91"/>
      <c r="AV40" s="108"/>
    </row>
    <row r="41" spans="3:48" s="1" customFormat="1" ht="15" customHeight="1" x14ac:dyDescent="0.2">
      <c r="C41" s="57"/>
      <c r="E41" s="2"/>
      <c r="F41" s="58"/>
      <c r="N41" s="30"/>
      <c r="Q41" s="3"/>
      <c r="AF41" s="5"/>
      <c r="AG41" s="59"/>
      <c r="AH41" s="59"/>
      <c r="AI41" s="59"/>
      <c r="AJ41" s="59"/>
      <c r="AK41" s="59"/>
      <c r="AL41" s="59"/>
      <c r="AM41" s="59"/>
      <c r="AN41" s="59"/>
      <c r="AO41" s="59"/>
      <c r="AP41" s="59"/>
      <c r="AQ41" s="59"/>
      <c r="AR41" s="59"/>
      <c r="AS41" s="59"/>
      <c r="AT41" s="59"/>
      <c r="AU41" s="91"/>
      <c r="AV41" s="108"/>
    </row>
    <row r="42" spans="3:48" s="1" customFormat="1" ht="15" customHeight="1" x14ac:dyDescent="0.2">
      <c r="C42" s="57"/>
      <c r="E42" s="2"/>
      <c r="F42" s="58"/>
      <c r="N42" s="30"/>
      <c r="Q42" s="3"/>
      <c r="AF42" s="5"/>
      <c r="AG42" s="59"/>
      <c r="AH42" s="59"/>
      <c r="AI42" s="59"/>
      <c r="AJ42" s="59"/>
      <c r="AK42" s="59"/>
      <c r="AL42" s="59"/>
      <c r="AM42" s="59"/>
      <c r="AN42" s="59"/>
      <c r="AO42" s="59"/>
      <c r="AP42" s="59"/>
      <c r="AQ42" s="59"/>
      <c r="AR42" s="59"/>
      <c r="AS42" s="59"/>
      <c r="AT42" s="59"/>
      <c r="AU42" s="91"/>
      <c r="AV42" s="108"/>
    </row>
    <row r="43" spans="3:48" s="1" customFormat="1" ht="15" customHeight="1" x14ac:dyDescent="0.2">
      <c r="C43" s="57"/>
      <c r="E43" s="2"/>
      <c r="F43" s="58"/>
      <c r="N43" s="30"/>
      <c r="Q43" s="3"/>
      <c r="AF43" s="5"/>
      <c r="AG43" s="59"/>
      <c r="AH43" s="59"/>
      <c r="AI43" s="59"/>
      <c r="AJ43" s="59"/>
      <c r="AK43" s="59"/>
      <c r="AL43" s="59"/>
      <c r="AM43" s="59"/>
      <c r="AN43" s="59"/>
      <c r="AO43" s="59"/>
      <c r="AP43" s="59"/>
      <c r="AQ43" s="59"/>
      <c r="AR43" s="59"/>
      <c r="AS43" s="59"/>
      <c r="AT43" s="59"/>
      <c r="AU43" s="91"/>
      <c r="AV43" s="108"/>
    </row>
    <row r="44" spans="3:48" s="1" customFormat="1" ht="15" customHeight="1" x14ac:dyDescent="0.2">
      <c r="C44" s="57"/>
      <c r="E44" s="2"/>
      <c r="F44" s="58"/>
      <c r="N44" s="30"/>
      <c r="Q44" s="3"/>
      <c r="AF44" s="5"/>
      <c r="AG44" s="59"/>
      <c r="AH44" s="59"/>
      <c r="AI44" s="59"/>
      <c r="AJ44" s="59"/>
      <c r="AK44" s="59"/>
      <c r="AL44" s="59"/>
      <c r="AM44" s="59"/>
      <c r="AN44" s="59"/>
      <c r="AO44" s="59"/>
      <c r="AP44" s="59"/>
      <c r="AQ44" s="59"/>
      <c r="AR44" s="59"/>
      <c r="AS44" s="59"/>
      <c r="AT44" s="59"/>
      <c r="AU44" s="91"/>
      <c r="AV44" s="108"/>
    </row>
    <row r="45" spans="3:48" s="1" customFormat="1" ht="15" customHeight="1" x14ac:dyDescent="0.2">
      <c r="C45" s="57"/>
      <c r="E45" s="2"/>
      <c r="F45" s="58"/>
      <c r="N45" s="30"/>
      <c r="Q45" s="3"/>
      <c r="AF45" s="5"/>
      <c r="AG45" s="59"/>
      <c r="AH45" s="59"/>
      <c r="AI45" s="59"/>
      <c r="AJ45" s="59"/>
      <c r="AK45" s="59"/>
      <c r="AL45" s="59"/>
      <c r="AM45" s="59"/>
      <c r="AN45" s="59"/>
      <c r="AO45" s="59"/>
      <c r="AP45" s="59"/>
      <c r="AQ45" s="59"/>
      <c r="AR45" s="59"/>
      <c r="AS45" s="59"/>
      <c r="AT45" s="59"/>
      <c r="AU45" s="91"/>
      <c r="AV45" s="108"/>
    </row>
    <row r="46" spans="3:48" s="1" customFormat="1" ht="15" customHeight="1" x14ac:dyDescent="0.2">
      <c r="C46" s="57"/>
      <c r="E46" s="2"/>
      <c r="F46" s="58"/>
      <c r="N46" s="30"/>
      <c r="Q46" s="3"/>
      <c r="AF46" s="5"/>
      <c r="AG46" s="59"/>
      <c r="AH46" s="59"/>
      <c r="AI46" s="59"/>
      <c r="AJ46" s="59"/>
      <c r="AK46" s="59"/>
      <c r="AL46" s="59"/>
      <c r="AM46" s="59"/>
      <c r="AN46" s="59"/>
      <c r="AO46" s="59"/>
      <c r="AP46" s="59"/>
      <c r="AQ46" s="59"/>
      <c r="AR46" s="59"/>
      <c r="AS46" s="59"/>
      <c r="AT46" s="59"/>
      <c r="AU46" s="91"/>
      <c r="AV46" s="108"/>
    </row>
    <row r="47" spans="3:48" s="1" customFormat="1" ht="15" customHeight="1" x14ac:dyDescent="0.2">
      <c r="C47" s="57"/>
      <c r="E47" s="2"/>
      <c r="F47" s="58"/>
      <c r="N47" s="30"/>
      <c r="Q47" s="3"/>
      <c r="AF47" s="5"/>
      <c r="AG47" s="59"/>
      <c r="AH47" s="59"/>
      <c r="AI47" s="59"/>
      <c r="AJ47" s="59"/>
      <c r="AK47" s="59"/>
      <c r="AL47" s="59"/>
      <c r="AM47" s="59"/>
      <c r="AN47" s="59"/>
      <c r="AO47" s="59"/>
      <c r="AP47" s="59"/>
      <c r="AQ47" s="59"/>
      <c r="AR47" s="59"/>
      <c r="AS47" s="59"/>
      <c r="AT47" s="59"/>
      <c r="AU47" s="91"/>
      <c r="AV47" s="108"/>
    </row>
    <row r="48" spans="3:48" s="1" customFormat="1" ht="15" customHeight="1" x14ac:dyDescent="0.2">
      <c r="C48" s="57"/>
      <c r="E48" s="2"/>
      <c r="F48" s="58"/>
      <c r="N48" s="30"/>
      <c r="Q48" s="3"/>
      <c r="AF48" s="5"/>
      <c r="AG48" s="59"/>
      <c r="AH48" s="59"/>
      <c r="AI48" s="59"/>
      <c r="AJ48" s="59"/>
      <c r="AK48" s="59"/>
      <c r="AL48" s="59"/>
      <c r="AM48" s="59"/>
      <c r="AN48" s="59"/>
      <c r="AO48" s="59"/>
      <c r="AP48" s="59"/>
      <c r="AQ48" s="59"/>
      <c r="AR48" s="59"/>
      <c r="AS48" s="59"/>
      <c r="AT48" s="59"/>
      <c r="AU48" s="91"/>
      <c r="AV48" s="108"/>
    </row>
    <row r="49" spans="3:48" s="1" customFormat="1" ht="15" customHeight="1" x14ac:dyDescent="0.2">
      <c r="C49" s="57"/>
      <c r="E49" s="2"/>
      <c r="F49" s="58"/>
      <c r="N49" s="30"/>
      <c r="Q49" s="3"/>
      <c r="AF49" s="5"/>
      <c r="AG49" s="59"/>
      <c r="AH49" s="59"/>
      <c r="AI49" s="59"/>
      <c r="AJ49" s="59"/>
      <c r="AK49" s="59"/>
      <c r="AL49" s="59"/>
      <c r="AM49" s="59"/>
      <c r="AN49" s="59"/>
      <c r="AO49" s="59"/>
      <c r="AP49" s="59"/>
      <c r="AQ49" s="59"/>
      <c r="AR49" s="59"/>
      <c r="AS49" s="59"/>
      <c r="AT49" s="59"/>
      <c r="AU49" s="91"/>
      <c r="AV49" s="108"/>
    </row>
    <row r="50" spans="3:48" s="1" customFormat="1" ht="15" customHeight="1" x14ac:dyDescent="0.2">
      <c r="C50" s="57"/>
      <c r="E50" s="2"/>
      <c r="F50" s="58"/>
      <c r="N50" s="30"/>
      <c r="Q50" s="3"/>
      <c r="AF50" s="5"/>
      <c r="AG50" s="59"/>
      <c r="AH50" s="59"/>
      <c r="AI50" s="59"/>
      <c r="AJ50" s="59"/>
      <c r="AK50" s="59"/>
      <c r="AL50" s="59"/>
      <c r="AM50" s="59"/>
      <c r="AN50" s="59"/>
      <c r="AO50" s="59"/>
      <c r="AP50" s="59"/>
      <c r="AQ50" s="59"/>
      <c r="AR50" s="59"/>
      <c r="AS50" s="59"/>
      <c r="AT50" s="59"/>
      <c r="AU50" s="91"/>
      <c r="AV50" s="108"/>
    </row>
    <row r="51" spans="3:48" s="1" customFormat="1" ht="15" customHeight="1" x14ac:dyDescent="0.2">
      <c r="C51" s="57"/>
      <c r="E51" s="2"/>
      <c r="F51" s="58"/>
      <c r="N51" s="30"/>
      <c r="Q51" s="3"/>
      <c r="AF51" s="5"/>
      <c r="AG51" s="59"/>
      <c r="AH51" s="59"/>
      <c r="AI51" s="59"/>
      <c r="AJ51" s="59"/>
      <c r="AK51" s="59"/>
      <c r="AL51" s="59"/>
      <c r="AM51" s="59"/>
      <c r="AN51" s="59"/>
      <c r="AO51" s="59"/>
      <c r="AP51" s="59"/>
      <c r="AQ51" s="59"/>
      <c r="AR51" s="59"/>
      <c r="AS51" s="59"/>
      <c r="AT51" s="59"/>
      <c r="AU51" s="91"/>
      <c r="AV51" s="108"/>
    </row>
    <row r="52" spans="3:48" s="1" customFormat="1" ht="15" customHeight="1" x14ac:dyDescent="0.2">
      <c r="C52" s="57"/>
      <c r="E52" s="2"/>
      <c r="F52" s="58"/>
      <c r="N52" s="30"/>
      <c r="Q52" s="3"/>
      <c r="AF52" s="5"/>
      <c r="AG52" s="59"/>
      <c r="AH52" s="59"/>
      <c r="AI52" s="59"/>
      <c r="AJ52" s="59"/>
      <c r="AK52" s="59"/>
      <c r="AL52" s="59"/>
      <c r="AM52" s="59"/>
      <c r="AN52" s="59"/>
      <c r="AO52" s="59"/>
      <c r="AP52" s="59"/>
      <c r="AQ52" s="59"/>
      <c r="AR52" s="59"/>
      <c r="AS52" s="59"/>
      <c r="AT52" s="59"/>
      <c r="AU52" s="91"/>
      <c r="AV52" s="108"/>
    </row>
    <row r="53" spans="3:48" s="1" customFormat="1" ht="15" customHeight="1" x14ac:dyDescent="0.2">
      <c r="C53" s="57"/>
      <c r="E53" s="2"/>
      <c r="F53" s="58"/>
      <c r="N53" s="30"/>
      <c r="Q53" s="3"/>
      <c r="AF53" s="5"/>
      <c r="AG53" s="59"/>
      <c r="AH53" s="59"/>
      <c r="AI53" s="59"/>
      <c r="AJ53" s="59"/>
      <c r="AK53" s="59"/>
      <c r="AL53" s="59"/>
      <c r="AM53" s="59"/>
      <c r="AN53" s="59"/>
      <c r="AO53" s="59"/>
      <c r="AP53" s="59"/>
      <c r="AQ53" s="59"/>
      <c r="AR53" s="59"/>
      <c r="AS53" s="59"/>
      <c r="AT53" s="59"/>
      <c r="AU53" s="91"/>
      <c r="AV53" s="108"/>
    </row>
    <row r="54" spans="3:48" s="1" customFormat="1" ht="15" customHeight="1" x14ac:dyDescent="0.2">
      <c r="C54" s="57"/>
      <c r="E54" s="2"/>
      <c r="F54" s="58"/>
      <c r="N54" s="30"/>
      <c r="Q54" s="3"/>
      <c r="AF54" s="5"/>
      <c r="AG54" s="59"/>
      <c r="AH54" s="59"/>
      <c r="AI54" s="59"/>
      <c r="AJ54" s="59"/>
      <c r="AK54" s="59"/>
      <c r="AL54" s="59"/>
      <c r="AM54" s="59"/>
      <c r="AN54" s="59"/>
      <c r="AO54" s="59"/>
      <c r="AP54" s="59"/>
      <c r="AQ54" s="59"/>
      <c r="AR54" s="59"/>
      <c r="AS54" s="59"/>
      <c r="AT54" s="59"/>
      <c r="AU54" s="91"/>
      <c r="AV54" s="108"/>
    </row>
    <row r="55" spans="3:48" s="1" customFormat="1" ht="15" customHeight="1" x14ac:dyDescent="0.2">
      <c r="C55" s="57"/>
      <c r="E55" s="2"/>
      <c r="F55" s="58"/>
      <c r="N55" s="30"/>
      <c r="Q55" s="3"/>
      <c r="AF55" s="5"/>
      <c r="AG55" s="59"/>
      <c r="AH55" s="59"/>
      <c r="AI55" s="59"/>
      <c r="AJ55" s="59"/>
      <c r="AK55" s="59"/>
      <c r="AL55" s="59"/>
      <c r="AM55" s="59"/>
      <c r="AN55" s="59"/>
      <c r="AO55" s="59"/>
      <c r="AP55" s="59"/>
      <c r="AQ55" s="59"/>
      <c r="AR55" s="59"/>
      <c r="AS55" s="59"/>
      <c r="AT55" s="59"/>
      <c r="AU55" s="91"/>
      <c r="AV55" s="108"/>
    </row>
    <row r="56" spans="3:48" s="1" customFormat="1" ht="15" customHeight="1" x14ac:dyDescent="0.2">
      <c r="C56" s="57"/>
      <c r="E56" s="2"/>
      <c r="F56" s="58"/>
      <c r="N56" s="30"/>
      <c r="Q56" s="3"/>
      <c r="AF56" s="5"/>
      <c r="AG56" s="59"/>
      <c r="AH56" s="59"/>
      <c r="AI56" s="59"/>
      <c r="AJ56" s="59"/>
      <c r="AK56" s="59"/>
      <c r="AL56" s="59"/>
      <c r="AM56" s="59"/>
      <c r="AN56" s="59"/>
      <c r="AO56" s="59"/>
      <c r="AP56" s="59"/>
      <c r="AQ56" s="59"/>
      <c r="AR56" s="59"/>
      <c r="AS56" s="59"/>
      <c r="AT56" s="59"/>
      <c r="AU56" s="91"/>
      <c r="AV56" s="108"/>
    </row>
    <row r="57" spans="3:48" s="1" customFormat="1" ht="15" customHeight="1" x14ac:dyDescent="0.2">
      <c r="C57" s="57"/>
      <c r="E57" s="2"/>
      <c r="F57" s="58"/>
      <c r="N57" s="30"/>
      <c r="Q57" s="3"/>
      <c r="AF57" s="5"/>
      <c r="AG57" s="59"/>
      <c r="AH57" s="59"/>
      <c r="AI57" s="59"/>
      <c r="AJ57" s="59"/>
      <c r="AK57" s="59"/>
      <c r="AL57" s="59"/>
      <c r="AM57" s="59"/>
      <c r="AN57" s="59"/>
      <c r="AO57" s="59"/>
      <c r="AP57" s="59"/>
      <c r="AQ57" s="59"/>
      <c r="AR57" s="59"/>
      <c r="AS57" s="59"/>
      <c r="AT57" s="59"/>
      <c r="AU57" s="91"/>
      <c r="AV57" s="108"/>
    </row>
    <row r="58" spans="3:48" s="1" customFormat="1" ht="15" customHeight="1" x14ac:dyDescent="0.2">
      <c r="C58" s="57"/>
      <c r="E58" s="2"/>
      <c r="F58" s="58"/>
      <c r="N58" s="30"/>
      <c r="Q58" s="3"/>
      <c r="AF58" s="5"/>
      <c r="AG58" s="59"/>
      <c r="AH58" s="59"/>
      <c r="AI58" s="59"/>
      <c r="AJ58" s="59"/>
      <c r="AK58" s="59"/>
      <c r="AL58" s="59"/>
      <c r="AM58" s="59"/>
      <c r="AN58" s="59"/>
      <c r="AO58" s="59"/>
      <c r="AP58" s="59"/>
      <c r="AQ58" s="59"/>
      <c r="AR58" s="59"/>
      <c r="AS58" s="59"/>
      <c r="AT58" s="59"/>
      <c r="AU58" s="91"/>
      <c r="AV58" s="108"/>
    </row>
    <row r="59" spans="3:48" s="1" customFormat="1" ht="15" customHeight="1" x14ac:dyDescent="0.2">
      <c r="C59" s="57"/>
      <c r="E59" s="2"/>
      <c r="F59" s="58"/>
      <c r="N59" s="30"/>
      <c r="Q59" s="3"/>
      <c r="AF59" s="5"/>
      <c r="AG59" s="59"/>
      <c r="AH59" s="59"/>
      <c r="AI59" s="59"/>
      <c r="AJ59" s="59"/>
      <c r="AK59" s="59"/>
      <c r="AL59" s="59"/>
      <c r="AM59" s="59"/>
      <c r="AN59" s="59"/>
      <c r="AO59" s="59"/>
      <c r="AP59" s="59"/>
      <c r="AQ59" s="59"/>
      <c r="AR59" s="59"/>
      <c r="AS59" s="59"/>
      <c r="AT59" s="59"/>
      <c r="AU59" s="91"/>
      <c r="AV59" s="108"/>
    </row>
    <row r="60" spans="3:48" s="1" customFormat="1" ht="15" customHeight="1" x14ac:dyDescent="0.2">
      <c r="C60" s="57"/>
      <c r="E60" s="2"/>
      <c r="F60" s="58"/>
      <c r="N60" s="30"/>
      <c r="Q60" s="3"/>
      <c r="AF60" s="5"/>
      <c r="AG60" s="59"/>
      <c r="AH60" s="59"/>
      <c r="AI60" s="59"/>
      <c r="AJ60" s="59"/>
      <c r="AK60" s="59"/>
      <c r="AL60" s="59"/>
      <c r="AM60" s="59"/>
      <c r="AN60" s="59"/>
      <c r="AO60" s="59"/>
      <c r="AP60" s="59"/>
      <c r="AQ60" s="59"/>
      <c r="AR60" s="59"/>
      <c r="AS60" s="59"/>
      <c r="AT60" s="59"/>
      <c r="AU60" s="91"/>
      <c r="AV60" s="108"/>
    </row>
    <row r="61" spans="3:48" s="1" customFormat="1" ht="15" customHeight="1" x14ac:dyDescent="0.2">
      <c r="C61" s="57"/>
      <c r="E61" s="2"/>
      <c r="F61" s="58"/>
      <c r="N61" s="30"/>
      <c r="Q61" s="3"/>
      <c r="AF61" s="5"/>
      <c r="AG61" s="59"/>
      <c r="AH61" s="59"/>
      <c r="AI61" s="59"/>
      <c r="AJ61" s="59"/>
      <c r="AK61" s="59"/>
      <c r="AL61" s="59"/>
      <c r="AM61" s="59"/>
      <c r="AN61" s="59"/>
      <c r="AO61" s="59"/>
      <c r="AP61" s="59"/>
      <c r="AQ61" s="59"/>
      <c r="AR61" s="59"/>
      <c r="AS61" s="59"/>
      <c r="AT61" s="59"/>
      <c r="AU61" s="91"/>
      <c r="AV61" s="108"/>
    </row>
    <row r="62" spans="3:48" s="1" customFormat="1" ht="15" customHeight="1" x14ac:dyDescent="0.2">
      <c r="C62" s="57"/>
      <c r="E62" s="2"/>
      <c r="F62" s="58"/>
      <c r="N62" s="30"/>
      <c r="Q62" s="3"/>
      <c r="AF62" s="5"/>
      <c r="AG62" s="59"/>
      <c r="AH62" s="59"/>
      <c r="AI62" s="59"/>
      <c r="AJ62" s="59"/>
      <c r="AK62" s="59"/>
      <c r="AL62" s="59"/>
      <c r="AM62" s="59"/>
      <c r="AN62" s="59"/>
      <c r="AO62" s="59"/>
      <c r="AP62" s="59"/>
      <c r="AQ62" s="59"/>
      <c r="AR62" s="59"/>
      <c r="AS62" s="59"/>
      <c r="AT62" s="59"/>
      <c r="AU62" s="91"/>
      <c r="AV62" s="108"/>
    </row>
    <row r="63" spans="3:48" s="1" customFormat="1" ht="15" customHeight="1" x14ac:dyDescent="0.2">
      <c r="C63" s="57"/>
      <c r="E63" s="2"/>
      <c r="F63" s="58"/>
      <c r="N63" s="30"/>
      <c r="Q63" s="3"/>
      <c r="AF63" s="5"/>
      <c r="AG63" s="59"/>
      <c r="AH63" s="59"/>
      <c r="AI63" s="59"/>
      <c r="AJ63" s="59"/>
      <c r="AK63" s="59"/>
      <c r="AL63" s="59"/>
      <c r="AM63" s="59"/>
      <c r="AN63" s="59"/>
      <c r="AO63" s="59"/>
      <c r="AP63" s="59"/>
      <c r="AQ63" s="59"/>
      <c r="AR63" s="59"/>
      <c r="AS63" s="59"/>
      <c r="AT63" s="59"/>
      <c r="AU63" s="91"/>
      <c r="AV63" s="108"/>
    </row>
    <row r="64" spans="3:48" s="1" customFormat="1" ht="15" customHeight="1" x14ac:dyDescent="0.2">
      <c r="C64" s="57"/>
      <c r="E64" s="2"/>
      <c r="F64" s="58"/>
      <c r="N64" s="30"/>
      <c r="Q64" s="3"/>
      <c r="AF64" s="5"/>
      <c r="AG64" s="59"/>
      <c r="AH64" s="59"/>
      <c r="AI64" s="59"/>
      <c r="AJ64" s="59"/>
      <c r="AK64" s="59"/>
      <c r="AL64" s="59"/>
      <c r="AM64" s="59"/>
      <c r="AN64" s="59"/>
      <c r="AO64" s="59"/>
      <c r="AP64" s="59"/>
      <c r="AQ64" s="59"/>
      <c r="AR64" s="59"/>
      <c r="AS64" s="59"/>
      <c r="AT64" s="59"/>
      <c r="AU64" s="91"/>
      <c r="AV64" s="108"/>
    </row>
    <row r="65" spans="3:48" s="1" customFormat="1" ht="15" customHeight="1" x14ac:dyDescent="0.2">
      <c r="C65" s="57"/>
      <c r="E65" s="2"/>
      <c r="F65" s="58"/>
      <c r="N65" s="30"/>
      <c r="Q65" s="3"/>
      <c r="AF65" s="5"/>
      <c r="AG65" s="59"/>
      <c r="AH65" s="59"/>
      <c r="AI65" s="59"/>
      <c r="AJ65" s="59"/>
      <c r="AK65" s="59"/>
      <c r="AL65" s="59"/>
      <c r="AM65" s="59"/>
      <c r="AN65" s="59"/>
      <c r="AO65" s="59"/>
      <c r="AP65" s="59"/>
      <c r="AQ65" s="59"/>
      <c r="AR65" s="59"/>
      <c r="AS65" s="59"/>
      <c r="AT65" s="59"/>
      <c r="AU65" s="91"/>
      <c r="AV65" s="108"/>
    </row>
    <row r="66" spans="3:48" s="1" customFormat="1" ht="15" customHeight="1" x14ac:dyDescent="0.2">
      <c r="C66" s="57"/>
      <c r="E66" s="2"/>
      <c r="F66" s="58"/>
      <c r="N66" s="30"/>
      <c r="Q66" s="3"/>
      <c r="AF66" s="5"/>
      <c r="AG66" s="59"/>
      <c r="AH66" s="59"/>
      <c r="AI66" s="59"/>
      <c r="AJ66" s="59"/>
      <c r="AK66" s="59"/>
      <c r="AL66" s="59"/>
      <c r="AM66" s="59"/>
      <c r="AN66" s="59"/>
      <c r="AO66" s="59"/>
      <c r="AP66" s="59"/>
      <c r="AQ66" s="59"/>
      <c r="AR66" s="59"/>
      <c r="AS66" s="59"/>
      <c r="AT66" s="59"/>
      <c r="AU66" s="91"/>
      <c r="AV66" s="108"/>
    </row>
    <row r="67" spans="3:48" s="1" customFormat="1" ht="15" customHeight="1" x14ac:dyDescent="0.2">
      <c r="C67" s="57"/>
      <c r="E67" s="2"/>
      <c r="F67" s="58"/>
      <c r="N67" s="30"/>
      <c r="Q67" s="3"/>
      <c r="AF67" s="5"/>
      <c r="AG67" s="59"/>
      <c r="AH67" s="59"/>
      <c r="AI67" s="59"/>
      <c r="AJ67" s="59"/>
      <c r="AK67" s="59"/>
      <c r="AL67" s="59"/>
      <c r="AM67" s="59"/>
      <c r="AN67" s="59"/>
      <c r="AO67" s="59"/>
      <c r="AP67" s="59"/>
      <c r="AQ67" s="59"/>
      <c r="AR67" s="59"/>
      <c r="AS67" s="59"/>
      <c r="AT67" s="59"/>
      <c r="AU67" s="91"/>
      <c r="AV67" s="108"/>
    </row>
    <row r="68" spans="3:48" s="1" customFormat="1" ht="15" customHeight="1" x14ac:dyDescent="0.2">
      <c r="C68" s="57"/>
      <c r="E68" s="2"/>
      <c r="F68" s="58"/>
      <c r="N68" s="30"/>
      <c r="Q68" s="3"/>
      <c r="AF68" s="5"/>
      <c r="AG68" s="59"/>
      <c r="AH68" s="59"/>
      <c r="AI68" s="59"/>
      <c r="AJ68" s="59"/>
      <c r="AK68" s="59"/>
      <c r="AL68" s="59"/>
      <c r="AM68" s="59"/>
      <c r="AN68" s="59"/>
      <c r="AO68" s="59"/>
      <c r="AP68" s="59"/>
      <c r="AQ68" s="59"/>
      <c r="AR68" s="59"/>
      <c r="AS68" s="59"/>
      <c r="AT68" s="59"/>
      <c r="AU68" s="91"/>
      <c r="AV68" s="108"/>
    </row>
    <row r="69" spans="3:48" s="1" customFormat="1" ht="15" customHeight="1" x14ac:dyDescent="0.2">
      <c r="C69" s="57"/>
      <c r="E69" s="2"/>
      <c r="F69" s="58"/>
      <c r="N69" s="30"/>
      <c r="Q69" s="3"/>
      <c r="AF69" s="5"/>
      <c r="AG69" s="59"/>
      <c r="AH69" s="59"/>
      <c r="AI69" s="59"/>
      <c r="AJ69" s="59"/>
      <c r="AK69" s="59"/>
      <c r="AL69" s="59"/>
      <c r="AM69" s="59"/>
      <c r="AN69" s="59"/>
      <c r="AO69" s="59"/>
      <c r="AP69" s="59"/>
      <c r="AQ69" s="59"/>
      <c r="AR69" s="59"/>
      <c r="AS69" s="59"/>
      <c r="AT69" s="59"/>
      <c r="AU69" s="91"/>
      <c r="AV69" s="108"/>
    </row>
    <row r="70" spans="3:48" s="1" customFormat="1" ht="15" customHeight="1" x14ac:dyDescent="0.2">
      <c r="C70" s="57"/>
      <c r="E70" s="2"/>
      <c r="F70" s="58"/>
      <c r="N70" s="30"/>
      <c r="Q70" s="3"/>
      <c r="AF70" s="5"/>
      <c r="AG70" s="59"/>
      <c r="AH70" s="59"/>
      <c r="AI70" s="59"/>
      <c r="AJ70" s="59"/>
      <c r="AK70" s="59"/>
      <c r="AL70" s="59"/>
      <c r="AM70" s="59"/>
      <c r="AN70" s="59"/>
      <c r="AO70" s="59"/>
      <c r="AP70" s="59"/>
      <c r="AQ70" s="59"/>
      <c r="AR70" s="59"/>
      <c r="AS70" s="59"/>
      <c r="AT70" s="59"/>
      <c r="AU70" s="91"/>
      <c r="AV70" s="108"/>
    </row>
    <row r="71" spans="3:48" s="1" customFormat="1" ht="15" customHeight="1" x14ac:dyDescent="0.2">
      <c r="C71" s="57"/>
      <c r="E71" s="2"/>
      <c r="F71" s="58"/>
      <c r="N71" s="30"/>
      <c r="Q71" s="3"/>
      <c r="AF71" s="5"/>
      <c r="AG71" s="59"/>
      <c r="AH71" s="59"/>
      <c r="AI71" s="59"/>
      <c r="AJ71" s="59"/>
      <c r="AK71" s="59"/>
      <c r="AL71" s="59"/>
      <c r="AM71" s="59"/>
      <c r="AN71" s="59"/>
      <c r="AO71" s="59"/>
      <c r="AP71" s="59"/>
      <c r="AQ71" s="59"/>
      <c r="AR71" s="59"/>
      <c r="AS71" s="59"/>
      <c r="AT71" s="59"/>
      <c r="AU71" s="91"/>
      <c r="AV71" s="108"/>
    </row>
    <row r="72" spans="3:48" s="1" customFormat="1" ht="15" customHeight="1" x14ac:dyDescent="0.2">
      <c r="C72" s="57"/>
      <c r="E72" s="2"/>
      <c r="F72" s="58"/>
      <c r="N72" s="30"/>
      <c r="Q72" s="3"/>
      <c r="AF72" s="5"/>
      <c r="AG72" s="59"/>
      <c r="AH72" s="59"/>
      <c r="AI72" s="59"/>
      <c r="AJ72" s="59"/>
      <c r="AK72" s="59"/>
      <c r="AL72" s="59"/>
      <c r="AM72" s="59"/>
      <c r="AN72" s="59"/>
      <c r="AO72" s="59"/>
      <c r="AP72" s="59"/>
      <c r="AQ72" s="59"/>
      <c r="AR72" s="59"/>
      <c r="AS72" s="59"/>
      <c r="AT72" s="59"/>
      <c r="AU72" s="91"/>
      <c r="AV72" s="108"/>
    </row>
    <row r="73" spans="3:48" s="1" customFormat="1" ht="15" customHeight="1" x14ac:dyDescent="0.2">
      <c r="C73" s="57"/>
      <c r="E73" s="2"/>
      <c r="F73" s="58"/>
      <c r="N73" s="30"/>
      <c r="Q73" s="3"/>
      <c r="AF73" s="5"/>
      <c r="AG73" s="59"/>
      <c r="AH73" s="59"/>
      <c r="AI73" s="59"/>
      <c r="AJ73" s="59"/>
      <c r="AK73" s="59"/>
      <c r="AL73" s="59"/>
      <c r="AM73" s="59"/>
      <c r="AN73" s="59"/>
      <c r="AO73" s="59"/>
      <c r="AP73" s="59"/>
      <c r="AQ73" s="59"/>
      <c r="AR73" s="59"/>
      <c r="AS73" s="59"/>
      <c r="AT73" s="59"/>
      <c r="AU73" s="91"/>
      <c r="AV73" s="108"/>
    </row>
    <row r="74" spans="3:48" s="1" customFormat="1" ht="15" customHeight="1" x14ac:dyDescent="0.2">
      <c r="C74" s="57"/>
      <c r="E74" s="2"/>
      <c r="F74" s="58"/>
      <c r="N74" s="30"/>
      <c r="Q74" s="3"/>
      <c r="AF74" s="5"/>
      <c r="AG74" s="59"/>
      <c r="AH74" s="59"/>
      <c r="AI74" s="59"/>
      <c r="AJ74" s="59"/>
      <c r="AK74" s="59"/>
      <c r="AL74" s="59"/>
      <c r="AM74" s="59"/>
      <c r="AN74" s="59"/>
      <c r="AO74" s="59"/>
      <c r="AP74" s="59"/>
      <c r="AQ74" s="59"/>
      <c r="AR74" s="59"/>
      <c r="AS74" s="59"/>
      <c r="AT74" s="59"/>
      <c r="AU74" s="91"/>
      <c r="AV74" s="108"/>
    </row>
    <row r="75" spans="3:48" s="1" customFormat="1" ht="15" customHeight="1" x14ac:dyDescent="0.2">
      <c r="C75" s="57"/>
      <c r="E75" s="2"/>
      <c r="F75" s="58"/>
      <c r="N75" s="30"/>
      <c r="Q75" s="3"/>
      <c r="AF75" s="5"/>
      <c r="AG75" s="59"/>
      <c r="AH75" s="59"/>
      <c r="AI75" s="59"/>
      <c r="AJ75" s="59"/>
      <c r="AK75" s="59"/>
      <c r="AL75" s="59"/>
      <c r="AM75" s="59"/>
      <c r="AN75" s="59"/>
      <c r="AO75" s="59"/>
      <c r="AP75" s="59"/>
      <c r="AQ75" s="59"/>
      <c r="AR75" s="59"/>
      <c r="AS75" s="59"/>
      <c r="AT75" s="59"/>
      <c r="AU75" s="91"/>
      <c r="AV75" s="108"/>
    </row>
    <row r="76" spans="3:48" s="1" customFormat="1" ht="15" customHeight="1" x14ac:dyDescent="0.2">
      <c r="C76" s="57"/>
      <c r="E76" s="2"/>
      <c r="F76" s="58"/>
      <c r="N76" s="30"/>
      <c r="Q76" s="3"/>
      <c r="AF76" s="5"/>
      <c r="AG76" s="59"/>
      <c r="AH76" s="59"/>
      <c r="AI76" s="59"/>
      <c r="AJ76" s="59"/>
      <c r="AK76" s="59"/>
      <c r="AL76" s="59"/>
      <c r="AM76" s="59"/>
      <c r="AN76" s="59"/>
      <c r="AO76" s="59"/>
      <c r="AP76" s="59"/>
      <c r="AQ76" s="59"/>
      <c r="AR76" s="59"/>
      <c r="AS76" s="59"/>
      <c r="AT76" s="59"/>
      <c r="AU76" s="91"/>
      <c r="AV76" s="108"/>
    </row>
    <row r="77" spans="3:48" s="1" customFormat="1" ht="15" customHeight="1" x14ac:dyDescent="0.2">
      <c r="C77" s="57"/>
      <c r="E77" s="2"/>
      <c r="F77" s="58"/>
      <c r="N77" s="30"/>
      <c r="Q77" s="3"/>
      <c r="AF77" s="5"/>
      <c r="AG77" s="59"/>
      <c r="AH77" s="59"/>
      <c r="AI77" s="59"/>
      <c r="AJ77" s="59"/>
      <c r="AK77" s="59"/>
      <c r="AL77" s="59"/>
      <c r="AM77" s="59"/>
      <c r="AN77" s="59"/>
      <c r="AO77" s="59"/>
      <c r="AP77" s="59"/>
      <c r="AQ77" s="59"/>
      <c r="AR77" s="59"/>
      <c r="AS77" s="59"/>
      <c r="AT77" s="59"/>
      <c r="AU77" s="91"/>
      <c r="AV77" s="108"/>
    </row>
    <row r="78" spans="3:48" s="1" customFormat="1" ht="15" customHeight="1" x14ac:dyDescent="0.2">
      <c r="C78" s="57"/>
      <c r="E78" s="2"/>
      <c r="F78" s="58"/>
      <c r="N78" s="30"/>
      <c r="Q78" s="3"/>
      <c r="AF78" s="5"/>
      <c r="AG78" s="59"/>
      <c r="AH78" s="59"/>
      <c r="AI78" s="59"/>
      <c r="AJ78" s="59"/>
      <c r="AK78" s="59"/>
      <c r="AL78" s="59"/>
      <c r="AM78" s="59"/>
      <c r="AN78" s="59"/>
      <c r="AO78" s="59"/>
      <c r="AP78" s="59"/>
      <c r="AQ78" s="59"/>
      <c r="AR78" s="59"/>
      <c r="AS78" s="59"/>
      <c r="AT78" s="59"/>
      <c r="AU78" s="91"/>
      <c r="AV78" s="108"/>
    </row>
    <row r="79" spans="3:48" s="1" customFormat="1" ht="15" customHeight="1" x14ac:dyDescent="0.2">
      <c r="C79" s="57"/>
      <c r="E79" s="2"/>
      <c r="F79" s="58"/>
      <c r="N79" s="30"/>
      <c r="Q79" s="3"/>
      <c r="AF79" s="5"/>
      <c r="AG79" s="59"/>
      <c r="AH79" s="59"/>
      <c r="AI79" s="59"/>
      <c r="AJ79" s="59"/>
      <c r="AK79" s="59"/>
      <c r="AL79" s="59"/>
      <c r="AM79" s="59"/>
      <c r="AN79" s="59"/>
      <c r="AO79" s="59"/>
      <c r="AP79" s="59"/>
      <c r="AQ79" s="59"/>
      <c r="AR79" s="59"/>
      <c r="AS79" s="59"/>
      <c r="AT79" s="59"/>
      <c r="AU79" s="91"/>
      <c r="AV79" s="108"/>
    </row>
    <row r="80" spans="3:48" s="1" customFormat="1" ht="15" customHeight="1" x14ac:dyDescent="0.2">
      <c r="C80" s="57"/>
      <c r="E80" s="2"/>
      <c r="F80" s="58"/>
      <c r="N80" s="30"/>
      <c r="Q80" s="3"/>
      <c r="AF80" s="5"/>
      <c r="AG80" s="59"/>
      <c r="AH80" s="59"/>
      <c r="AI80" s="59"/>
      <c r="AJ80" s="59"/>
      <c r="AK80" s="59"/>
      <c r="AL80" s="59"/>
      <c r="AM80" s="59"/>
      <c r="AN80" s="59"/>
      <c r="AO80" s="59"/>
      <c r="AP80" s="59"/>
      <c r="AQ80" s="59"/>
      <c r="AR80" s="59"/>
      <c r="AS80" s="59"/>
      <c r="AT80" s="59"/>
      <c r="AU80" s="91"/>
      <c r="AV80" s="108"/>
    </row>
    <row r="81" spans="3:48" s="1" customFormat="1" ht="15" customHeight="1" x14ac:dyDescent="0.2">
      <c r="C81" s="57"/>
      <c r="E81" s="2"/>
      <c r="F81" s="58"/>
      <c r="N81" s="30"/>
      <c r="Q81" s="3"/>
      <c r="AF81" s="5"/>
      <c r="AG81" s="59"/>
      <c r="AH81" s="59"/>
      <c r="AI81" s="59"/>
      <c r="AJ81" s="59"/>
      <c r="AK81" s="59"/>
      <c r="AL81" s="59"/>
      <c r="AM81" s="59"/>
      <c r="AN81" s="59"/>
      <c r="AO81" s="59"/>
      <c r="AP81" s="59"/>
      <c r="AQ81" s="59"/>
      <c r="AR81" s="59"/>
      <c r="AS81" s="59"/>
      <c r="AT81" s="59"/>
      <c r="AU81" s="91"/>
      <c r="AV81" s="108"/>
    </row>
    <row r="82" spans="3:48" s="1" customFormat="1" ht="15" customHeight="1" x14ac:dyDescent="0.2">
      <c r="C82" s="57"/>
      <c r="E82" s="2"/>
      <c r="F82" s="58"/>
      <c r="N82" s="30"/>
      <c r="Q82" s="3"/>
      <c r="AF82" s="5"/>
      <c r="AG82" s="59"/>
      <c r="AH82" s="59"/>
      <c r="AI82" s="59"/>
      <c r="AJ82" s="59"/>
      <c r="AK82" s="59"/>
      <c r="AL82" s="59"/>
      <c r="AM82" s="59"/>
      <c r="AN82" s="59"/>
      <c r="AO82" s="59"/>
      <c r="AP82" s="59"/>
      <c r="AQ82" s="59"/>
      <c r="AR82" s="59"/>
      <c r="AS82" s="59"/>
      <c r="AT82" s="59"/>
      <c r="AU82" s="91"/>
      <c r="AV82" s="108"/>
    </row>
    <row r="83" spans="3:48" s="1" customFormat="1" ht="15" customHeight="1" x14ac:dyDescent="0.2">
      <c r="C83" s="57"/>
      <c r="E83" s="2"/>
      <c r="F83" s="58"/>
      <c r="N83" s="30"/>
      <c r="Q83" s="3"/>
      <c r="AF83" s="5"/>
      <c r="AG83" s="59"/>
      <c r="AH83" s="59"/>
      <c r="AI83" s="59"/>
      <c r="AJ83" s="59"/>
      <c r="AK83" s="59"/>
      <c r="AL83" s="59"/>
      <c r="AM83" s="59"/>
      <c r="AN83" s="59"/>
      <c r="AO83" s="59"/>
      <c r="AP83" s="59"/>
      <c r="AQ83" s="59"/>
      <c r="AR83" s="59"/>
      <c r="AS83" s="59"/>
      <c r="AT83" s="59"/>
      <c r="AU83" s="91"/>
      <c r="AV83" s="108"/>
    </row>
    <row r="84" spans="3:48" s="1" customFormat="1" ht="15" customHeight="1" x14ac:dyDescent="0.2">
      <c r="C84" s="57"/>
      <c r="E84" s="2"/>
      <c r="F84" s="58"/>
      <c r="N84" s="30"/>
      <c r="Q84" s="3"/>
      <c r="AF84" s="5"/>
      <c r="AG84" s="59"/>
      <c r="AH84" s="59"/>
      <c r="AI84" s="59"/>
      <c r="AJ84" s="59"/>
      <c r="AK84" s="59"/>
      <c r="AL84" s="59"/>
      <c r="AM84" s="59"/>
      <c r="AN84" s="59"/>
      <c r="AO84" s="59"/>
      <c r="AP84" s="59"/>
      <c r="AQ84" s="59"/>
      <c r="AR84" s="59"/>
      <c r="AS84" s="59"/>
      <c r="AT84" s="59"/>
      <c r="AU84" s="91"/>
      <c r="AV84" s="108"/>
    </row>
    <row r="85" spans="3:48" s="1" customFormat="1" ht="15" customHeight="1" x14ac:dyDescent="0.2">
      <c r="C85" s="57"/>
      <c r="E85" s="2"/>
      <c r="F85" s="58"/>
      <c r="N85" s="30"/>
      <c r="Q85" s="3"/>
      <c r="AF85" s="5"/>
      <c r="AG85" s="59"/>
      <c r="AH85" s="59"/>
      <c r="AI85" s="59"/>
      <c r="AJ85" s="59"/>
      <c r="AK85" s="59"/>
      <c r="AL85" s="59"/>
      <c r="AM85" s="59"/>
      <c r="AN85" s="59"/>
      <c r="AO85" s="59"/>
      <c r="AP85" s="59"/>
      <c r="AQ85" s="59"/>
      <c r="AR85" s="59"/>
      <c r="AS85" s="59"/>
      <c r="AT85" s="59"/>
      <c r="AU85" s="91"/>
      <c r="AV85" s="108"/>
    </row>
    <row r="86" spans="3:48" s="1" customFormat="1" ht="15" customHeight="1" x14ac:dyDescent="0.2">
      <c r="C86" s="57"/>
      <c r="E86" s="2"/>
      <c r="F86" s="58"/>
      <c r="N86" s="30"/>
      <c r="Q86" s="3"/>
      <c r="AF86" s="5"/>
      <c r="AG86" s="59"/>
      <c r="AH86" s="59"/>
      <c r="AI86" s="59"/>
      <c r="AJ86" s="59"/>
      <c r="AK86" s="59"/>
      <c r="AL86" s="59"/>
      <c r="AM86" s="59"/>
      <c r="AN86" s="59"/>
      <c r="AO86" s="59"/>
      <c r="AP86" s="59"/>
      <c r="AQ86" s="59"/>
      <c r="AR86" s="59"/>
      <c r="AS86" s="59"/>
      <c r="AT86" s="59"/>
      <c r="AU86" s="91"/>
      <c r="AV86" s="108"/>
    </row>
    <row r="87" spans="3:48" s="1" customFormat="1" ht="15" customHeight="1" x14ac:dyDescent="0.2">
      <c r="C87" s="57"/>
      <c r="E87" s="2"/>
      <c r="F87" s="58"/>
      <c r="N87" s="30"/>
      <c r="Q87" s="3"/>
      <c r="AF87" s="5"/>
      <c r="AG87" s="59"/>
      <c r="AH87" s="59"/>
      <c r="AI87" s="59"/>
      <c r="AJ87" s="59"/>
      <c r="AK87" s="59"/>
      <c r="AL87" s="59"/>
      <c r="AM87" s="59"/>
      <c r="AN87" s="59"/>
      <c r="AO87" s="59"/>
      <c r="AP87" s="59"/>
      <c r="AQ87" s="59"/>
      <c r="AR87" s="59"/>
      <c r="AS87" s="59"/>
      <c r="AT87" s="59"/>
      <c r="AU87" s="91"/>
      <c r="AV87" s="108"/>
    </row>
    <row r="88" spans="3:48" s="1" customFormat="1" ht="15" customHeight="1" x14ac:dyDescent="0.2">
      <c r="C88" s="57"/>
      <c r="E88" s="2"/>
      <c r="F88" s="58"/>
      <c r="N88" s="30"/>
      <c r="Q88" s="3"/>
      <c r="AF88" s="5"/>
      <c r="AG88" s="59"/>
      <c r="AH88" s="59"/>
      <c r="AI88" s="59"/>
      <c r="AJ88" s="59"/>
      <c r="AK88" s="59"/>
      <c r="AL88" s="59"/>
      <c r="AM88" s="59"/>
      <c r="AN88" s="59"/>
      <c r="AO88" s="59"/>
      <c r="AP88" s="59"/>
      <c r="AQ88" s="59"/>
      <c r="AR88" s="59"/>
      <c r="AS88" s="59"/>
      <c r="AT88" s="59"/>
      <c r="AU88" s="91"/>
      <c r="AV88" s="108"/>
    </row>
    <row r="89" spans="3:48" s="1" customFormat="1" ht="15" customHeight="1" x14ac:dyDescent="0.2">
      <c r="C89" s="57"/>
      <c r="E89" s="2"/>
      <c r="F89" s="58"/>
      <c r="N89" s="30"/>
      <c r="Q89" s="3"/>
      <c r="AF89" s="5"/>
      <c r="AG89" s="59"/>
      <c r="AH89" s="59"/>
      <c r="AI89" s="59"/>
      <c r="AJ89" s="59"/>
      <c r="AK89" s="59"/>
      <c r="AL89" s="59"/>
      <c r="AM89" s="59"/>
      <c r="AN89" s="59"/>
      <c r="AO89" s="59"/>
      <c r="AP89" s="59"/>
      <c r="AQ89" s="59"/>
      <c r="AR89" s="59"/>
      <c r="AS89" s="59"/>
      <c r="AT89" s="59"/>
      <c r="AU89" s="91"/>
      <c r="AV89" s="108"/>
    </row>
    <row r="90" spans="3:48" s="1" customFormat="1" ht="15" customHeight="1" x14ac:dyDescent="0.2">
      <c r="C90" s="57"/>
      <c r="E90" s="2"/>
      <c r="F90" s="58"/>
      <c r="N90" s="30"/>
      <c r="Q90" s="3"/>
      <c r="AF90" s="5"/>
      <c r="AG90" s="59"/>
      <c r="AH90" s="59"/>
      <c r="AI90" s="59"/>
      <c r="AJ90" s="59"/>
      <c r="AK90" s="59"/>
      <c r="AL90" s="59"/>
      <c r="AM90" s="59"/>
      <c r="AN90" s="59"/>
      <c r="AO90" s="59"/>
      <c r="AP90" s="59"/>
      <c r="AQ90" s="59"/>
      <c r="AR90" s="59"/>
      <c r="AS90" s="59"/>
      <c r="AT90" s="59"/>
      <c r="AU90" s="91"/>
      <c r="AV90" s="108"/>
    </row>
    <row r="91" spans="3:48" s="1" customFormat="1" ht="15" customHeight="1" x14ac:dyDescent="0.2">
      <c r="C91" s="57"/>
      <c r="E91" s="2"/>
      <c r="F91" s="58"/>
      <c r="N91" s="30"/>
      <c r="Q91" s="3"/>
      <c r="AF91" s="5"/>
      <c r="AG91" s="59"/>
      <c r="AH91" s="59"/>
      <c r="AI91" s="59"/>
      <c r="AJ91" s="59"/>
      <c r="AK91" s="59"/>
      <c r="AL91" s="59"/>
      <c r="AM91" s="59"/>
      <c r="AN91" s="59"/>
      <c r="AO91" s="59"/>
      <c r="AP91" s="59"/>
      <c r="AQ91" s="59"/>
      <c r="AR91" s="59"/>
      <c r="AS91" s="59"/>
      <c r="AT91" s="59"/>
      <c r="AU91" s="91"/>
      <c r="AV91" s="108"/>
    </row>
    <row r="92" spans="3:48" s="1" customFormat="1" ht="15" customHeight="1" x14ac:dyDescent="0.2">
      <c r="C92" s="57"/>
      <c r="E92" s="2"/>
      <c r="F92" s="58"/>
      <c r="N92" s="30"/>
      <c r="Q92" s="3"/>
      <c r="AF92" s="5"/>
      <c r="AG92" s="59"/>
      <c r="AH92" s="59"/>
      <c r="AI92" s="59"/>
      <c r="AJ92" s="59"/>
      <c r="AK92" s="59"/>
      <c r="AL92" s="59"/>
      <c r="AM92" s="59"/>
      <c r="AN92" s="59"/>
      <c r="AO92" s="59"/>
      <c r="AP92" s="59"/>
      <c r="AQ92" s="59"/>
      <c r="AR92" s="59"/>
      <c r="AS92" s="59"/>
      <c r="AT92" s="59"/>
      <c r="AU92" s="91"/>
      <c r="AV92" s="108"/>
    </row>
    <row r="93" spans="3:48" s="1" customFormat="1" ht="15" customHeight="1" x14ac:dyDescent="0.2">
      <c r="C93" s="57"/>
      <c r="E93" s="2"/>
      <c r="F93" s="58"/>
      <c r="N93" s="30"/>
      <c r="Q93" s="3"/>
      <c r="AF93" s="5"/>
      <c r="AG93" s="59"/>
      <c r="AH93" s="59"/>
      <c r="AI93" s="59"/>
      <c r="AJ93" s="59"/>
      <c r="AK93" s="59"/>
      <c r="AL93" s="59"/>
      <c r="AM93" s="59"/>
      <c r="AN93" s="59"/>
      <c r="AO93" s="59"/>
      <c r="AP93" s="59"/>
      <c r="AQ93" s="59"/>
      <c r="AR93" s="59"/>
      <c r="AS93" s="59"/>
      <c r="AT93" s="59"/>
      <c r="AU93" s="91"/>
      <c r="AV93" s="108"/>
    </row>
    <row r="94" spans="3:48" s="1" customFormat="1" ht="15" customHeight="1" x14ac:dyDescent="0.2">
      <c r="C94" s="57"/>
      <c r="E94" s="2"/>
      <c r="F94" s="58"/>
      <c r="N94" s="30"/>
      <c r="Q94" s="3"/>
      <c r="AF94" s="5"/>
      <c r="AG94" s="59"/>
      <c r="AH94" s="59"/>
      <c r="AI94" s="59"/>
      <c r="AJ94" s="59"/>
      <c r="AK94" s="59"/>
      <c r="AL94" s="59"/>
      <c r="AM94" s="59"/>
      <c r="AN94" s="59"/>
      <c r="AO94" s="59"/>
      <c r="AP94" s="59"/>
      <c r="AQ94" s="59"/>
      <c r="AR94" s="59"/>
      <c r="AS94" s="59"/>
      <c r="AT94" s="59"/>
      <c r="AU94" s="91"/>
      <c r="AV94" s="108"/>
    </row>
    <row r="95" spans="3:48" s="1" customFormat="1" ht="15" customHeight="1" x14ac:dyDescent="0.2">
      <c r="C95" s="57"/>
      <c r="E95" s="2"/>
      <c r="F95" s="58"/>
      <c r="N95" s="30"/>
      <c r="Q95" s="3"/>
      <c r="AF95" s="5"/>
      <c r="AG95" s="59"/>
      <c r="AH95" s="59"/>
      <c r="AI95" s="59"/>
      <c r="AJ95" s="59"/>
      <c r="AK95" s="59"/>
      <c r="AL95" s="59"/>
      <c r="AM95" s="59"/>
      <c r="AN95" s="59"/>
      <c r="AO95" s="59"/>
      <c r="AP95" s="59"/>
      <c r="AQ95" s="59"/>
      <c r="AR95" s="59"/>
      <c r="AS95" s="59"/>
      <c r="AT95" s="59"/>
      <c r="AU95" s="91"/>
      <c r="AV95" s="108"/>
    </row>
    <row r="96" spans="3:48" s="1" customFormat="1" ht="15" customHeight="1" x14ac:dyDescent="0.2">
      <c r="C96" s="57"/>
      <c r="E96" s="2"/>
      <c r="F96" s="58"/>
      <c r="N96" s="30"/>
      <c r="Q96" s="3"/>
      <c r="AF96" s="5"/>
      <c r="AG96" s="59"/>
      <c r="AH96" s="59"/>
      <c r="AI96" s="59"/>
      <c r="AJ96" s="59"/>
      <c r="AK96" s="59"/>
      <c r="AL96" s="59"/>
      <c r="AM96" s="59"/>
      <c r="AN96" s="59"/>
      <c r="AO96" s="59"/>
      <c r="AP96" s="59"/>
      <c r="AQ96" s="59"/>
      <c r="AR96" s="59"/>
      <c r="AS96" s="59"/>
      <c r="AT96" s="59"/>
      <c r="AU96" s="91"/>
      <c r="AV96" s="108"/>
    </row>
    <row r="97" spans="3:48" s="1" customFormat="1" ht="15" customHeight="1" x14ac:dyDescent="0.2">
      <c r="C97" s="57"/>
      <c r="E97" s="2"/>
      <c r="F97" s="58"/>
      <c r="N97" s="30"/>
      <c r="Q97" s="3"/>
      <c r="AF97" s="5"/>
      <c r="AG97" s="59"/>
      <c r="AH97" s="59"/>
      <c r="AI97" s="59"/>
      <c r="AJ97" s="59"/>
      <c r="AK97" s="59"/>
      <c r="AL97" s="59"/>
      <c r="AM97" s="59"/>
      <c r="AN97" s="59"/>
      <c r="AO97" s="59"/>
      <c r="AP97" s="59"/>
      <c r="AQ97" s="59"/>
      <c r="AR97" s="59"/>
      <c r="AS97" s="59"/>
      <c r="AT97" s="59"/>
      <c r="AU97" s="91"/>
      <c r="AV97" s="108"/>
    </row>
    <row r="98" spans="3:48" s="1" customFormat="1" ht="15" customHeight="1" x14ac:dyDescent="0.2">
      <c r="C98" s="57"/>
      <c r="E98" s="2"/>
      <c r="F98" s="58"/>
      <c r="N98" s="30"/>
      <c r="Q98" s="3"/>
      <c r="AF98" s="5"/>
      <c r="AG98" s="59"/>
      <c r="AH98" s="59"/>
      <c r="AI98" s="59"/>
      <c r="AJ98" s="59"/>
      <c r="AK98" s="59"/>
      <c r="AL98" s="59"/>
      <c r="AM98" s="59"/>
      <c r="AN98" s="59"/>
      <c r="AO98" s="59"/>
      <c r="AP98" s="59"/>
      <c r="AQ98" s="59"/>
      <c r="AR98" s="59"/>
      <c r="AS98" s="59"/>
      <c r="AT98" s="59"/>
      <c r="AU98" s="91"/>
      <c r="AV98" s="108"/>
    </row>
    <row r="99" spans="3:48" s="1" customFormat="1" ht="15" customHeight="1" x14ac:dyDescent="0.2">
      <c r="C99" s="57"/>
      <c r="E99" s="2"/>
      <c r="F99" s="58"/>
      <c r="N99" s="30"/>
      <c r="Q99" s="3"/>
      <c r="AF99" s="5"/>
      <c r="AG99" s="59"/>
      <c r="AH99" s="59"/>
      <c r="AI99" s="59"/>
      <c r="AJ99" s="59"/>
      <c r="AK99" s="59"/>
      <c r="AL99" s="59"/>
      <c r="AM99" s="59"/>
      <c r="AN99" s="59"/>
      <c r="AO99" s="59"/>
      <c r="AP99" s="59"/>
      <c r="AQ99" s="59"/>
      <c r="AR99" s="59"/>
      <c r="AS99" s="59"/>
      <c r="AT99" s="59"/>
      <c r="AU99" s="91"/>
      <c r="AV99" s="108"/>
    </row>
    <row r="100" spans="3:48" s="1" customFormat="1" ht="15" customHeight="1" x14ac:dyDescent="0.2">
      <c r="C100" s="57"/>
      <c r="E100" s="2"/>
      <c r="F100" s="58"/>
      <c r="N100" s="30"/>
      <c r="Q100" s="3"/>
      <c r="AF100" s="5"/>
      <c r="AG100" s="59"/>
      <c r="AH100" s="59"/>
      <c r="AI100" s="59"/>
      <c r="AJ100" s="59"/>
      <c r="AK100" s="59"/>
      <c r="AL100" s="59"/>
      <c r="AM100" s="59"/>
      <c r="AN100" s="59"/>
      <c r="AO100" s="59"/>
      <c r="AP100" s="59"/>
      <c r="AQ100" s="59"/>
      <c r="AR100" s="59"/>
      <c r="AS100" s="59"/>
      <c r="AT100" s="59"/>
      <c r="AU100" s="91"/>
      <c r="AV100" s="108"/>
    </row>
    <row r="101" spans="3:48" s="1" customFormat="1" ht="15" customHeight="1" x14ac:dyDescent="0.2">
      <c r="C101" s="57"/>
      <c r="E101" s="2"/>
      <c r="F101" s="58"/>
      <c r="N101" s="30"/>
      <c r="Q101" s="3"/>
      <c r="AF101" s="5"/>
      <c r="AG101" s="59"/>
      <c r="AH101" s="59"/>
      <c r="AI101" s="59"/>
      <c r="AJ101" s="59"/>
      <c r="AK101" s="59"/>
      <c r="AL101" s="59"/>
      <c r="AM101" s="59"/>
      <c r="AN101" s="59"/>
      <c r="AO101" s="59"/>
      <c r="AP101" s="59"/>
      <c r="AQ101" s="59"/>
      <c r="AR101" s="59"/>
      <c r="AS101" s="59"/>
      <c r="AT101" s="59"/>
      <c r="AU101" s="91"/>
      <c r="AV101" s="108"/>
    </row>
    <row r="102" spans="3:48" s="1" customFormat="1" ht="15" customHeight="1" x14ac:dyDescent="0.2">
      <c r="C102" s="57"/>
      <c r="E102" s="2"/>
      <c r="F102" s="58"/>
      <c r="N102" s="30"/>
      <c r="Q102" s="3"/>
      <c r="AF102" s="5"/>
      <c r="AG102" s="59"/>
      <c r="AH102" s="59"/>
      <c r="AI102" s="59"/>
      <c r="AJ102" s="59"/>
      <c r="AK102" s="59"/>
      <c r="AL102" s="59"/>
      <c r="AM102" s="59"/>
      <c r="AN102" s="59"/>
      <c r="AO102" s="59"/>
      <c r="AP102" s="59"/>
      <c r="AQ102" s="59"/>
      <c r="AR102" s="59"/>
      <c r="AS102" s="59"/>
      <c r="AT102" s="59"/>
      <c r="AU102" s="91"/>
      <c r="AV102" s="108"/>
    </row>
    <row r="103" spans="3:48" s="1" customFormat="1" ht="15" customHeight="1" x14ac:dyDescent="0.2">
      <c r="C103" s="57"/>
      <c r="E103" s="2"/>
      <c r="F103" s="58"/>
      <c r="N103" s="30"/>
      <c r="Q103" s="3"/>
      <c r="AF103" s="5"/>
      <c r="AG103" s="59"/>
      <c r="AH103" s="59"/>
      <c r="AI103" s="59"/>
      <c r="AJ103" s="59"/>
      <c r="AK103" s="59"/>
      <c r="AL103" s="59"/>
      <c r="AM103" s="59"/>
      <c r="AN103" s="59"/>
      <c r="AO103" s="59"/>
      <c r="AP103" s="59"/>
      <c r="AQ103" s="59"/>
      <c r="AR103" s="59"/>
      <c r="AS103" s="59"/>
      <c r="AT103" s="59"/>
      <c r="AU103" s="91"/>
      <c r="AV103" s="108"/>
    </row>
    <row r="104" spans="3:48" s="1" customFormat="1" ht="15" customHeight="1" x14ac:dyDescent="0.2">
      <c r="C104" s="57"/>
      <c r="E104" s="2"/>
      <c r="F104" s="58"/>
      <c r="N104" s="30"/>
      <c r="Q104" s="3"/>
      <c r="AF104" s="5"/>
      <c r="AG104" s="59"/>
      <c r="AH104" s="59"/>
      <c r="AI104" s="59"/>
      <c r="AJ104" s="59"/>
      <c r="AK104" s="59"/>
      <c r="AL104" s="59"/>
      <c r="AM104" s="59"/>
      <c r="AN104" s="59"/>
      <c r="AO104" s="59"/>
      <c r="AP104" s="59"/>
      <c r="AQ104" s="59"/>
      <c r="AR104" s="59"/>
      <c r="AS104" s="59"/>
      <c r="AT104" s="59"/>
      <c r="AU104" s="91"/>
      <c r="AV104" s="108"/>
    </row>
    <row r="105" spans="3:48" s="1" customFormat="1" ht="15" customHeight="1" x14ac:dyDescent="0.2">
      <c r="C105" s="57"/>
      <c r="E105" s="2"/>
      <c r="F105" s="58"/>
      <c r="N105" s="30"/>
      <c r="Q105" s="3"/>
      <c r="AF105" s="5"/>
      <c r="AG105" s="59"/>
      <c r="AH105" s="59"/>
      <c r="AI105" s="59"/>
      <c r="AJ105" s="59"/>
      <c r="AK105" s="59"/>
      <c r="AL105" s="59"/>
      <c r="AM105" s="59"/>
      <c r="AN105" s="59"/>
      <c r="AO105" s="59"/>
      <c r="AP105" s="59"/>
      <c r="AQ105" s="59"/>
      <c r="AR105" s="59"/>
      <c r="AS105" s="59"/>
      <c r="AT105" s="59"/>
      <c r="AU105" s="91"/>
      <c r="AV105" s="108"/>
    </row>
    <row r="106" spans="3:48" s="1" customFormat="1" ht="15" customHeight="1" x14ac:dyDescent="0.2">
      <c r="C106" s="57"/>
      <c r="E106" s="2"/>
      <c r="F106" s="58"/>
      <c r="N106" s="30"/>
      <c r="Q106" s="3"/>
      <c r="AF106" s="5"/>
      <c r="AG106" s="59"/>
      <c r="AH106" s="59"/>
      <c r="AI106" s="59"/>
      <c r="AJ106" s="59"/>
      <c r="AK106" s="59"/>
      <c r="AL106" s="59"/>
      <c r="AM106" s="59"/>
      <c r="AN106" s="59"/>
      <c r="AO106" s="59"/>
      <c r="AP106" s="59"/>
      <c r="AQ106" s="59"/>
      <c r="AR106" s="59"/>
      <c r="AS106" s="59"/>
      <c r="AT106" s="59"/>
      <c r="AU106" s="91"/>
      <c r="AV106" s="108"/>
    </row>
    <row r="107" spans="3:48" s="1" customFormat="1" ht="15" customHeight="1" x14ac:dyDescent="0.2">
      <c r="C107" s="57"/>
      <c r="E107" s="2"/>
      <c r="F107" s="58"/>
      <c r="N107" s="30"/>
      <c r="Q107" s="3"/>
      <c r="AF107" s="5"/>
      <c r="AG107" s="59"/>
      <c r="AH107" s="59"/>
      <c r="AI107" s="59"/>
      <c r="AJ107" s="59"/>
      <c r="AK107" s="59"/>
      <c r="AL107" s="59"/>
      <c r="AM107" s="59"/>
      <c r="AN107" s="59"/>
      <c r="AO107" s="59"/>
      <c r="AP107" s="59"/>
      <c r="AQ107" s="59"/>
      <c r="AR107" s="59"/>
      <c r="AS107" s="59"/>
      <c r="AT107" s="59"/>
      <c r="AU107" s="91"/>
      <c r="AV107" s="108"/>
    </row>
    <row r="108" spans="3:48" s="1" customFormat="1" ht="15" customHeight="1" x14ac:dyDescent="0.2">
      <c r="C108" s="57"/>
      <c r="E108" s="2"/>
      <c r="F108" s="58"/>
      <c r="N108" s="30"/>
      <c r="Q108" s="3"/>
      <c r="AF108" s="5"/>
      <c r="AG108" s="59"/>
      <c r="AH108" s="59"/>
      <c r="AI108" s="59"/>
      <c r="AJ108" s="59"/>
      <c r="AK108" s="59"/>
      <c r="AL108" s="59"/>
      <c r="AM108" s="59"/>
      <c r="AN108" s="59"/>
      <c r="AO108" s="59"/>
      <c r="AP108" s="59"/>
      <c r="AQ108" s="59"/>
      <c r="AR108" s="59"/>
      <c r="AS108" s="59"/>
      <c r="AT108" s="59"/>
      <c r="AU108" s="91"/>
      <c r="AV108" s="108"/>
    </row>
    <row r="109" spans="3:48" s="1" customFormat="1" ht="15" customHeight="1" x14ac:dyDescent="0.2">
      <c r="C109" s="57"/>
      <c r="E109" s="2"/>
      <c r="F109" s="58"/>
      <c r="N109" s="30"/>
      <c r="Q109" s="3"/>
      <c r="AF109" s="5"/>
      <c r="AG109" s="59"/>
      <c r="AH109" s="59"/>
      <c r="AI109" s="59"/>
      <c r="AJ109" s="59"/>
      <c r="AK109" s="59"/>
      <c r="AL109" s="59"/>
      <c r="AM109" s="59"/>
      <c r="AN109" s="59"/>
      <c r="AO109" s="59"/>
      <c r="AP109" s="59"/>
      <c r="AQ109" s="59"/>
      <c r="AR109" s="59"/>
      <c r="AS109" s="59"/>
      <c r="AT109" s="59"/>
      <c r="AU109" s="91"/>
      <c r="AV109" s="108"/>
    </row>
    <row r="110" spans="3:48" s="1" customFormat="1" ht="15" customHeight="1" x14ac:dyDescent="0.2">
      <c r="C110" s="57"/>
      <c r="E110" s="2"/>
      <c r="F110" s="58"/>
      <c r="N110" s="30"/>
      <c r="Q110" s="3"/>
      <c r="AF110" s="5"/>
      <c r="AG110" s="59"/>
      <c r="AH110" s="59"/>
      <c r="AI110" s="59"/>
      <c r="AJ110" s="59"/>
      <c r="AK110" s="59"/>
      <c r="AL110" s="59"/>
      <c r="AM110" s="59"/>
      <c r="AN110" s="59"/>
      <c r="AO110" s="59"/>
      <c r="AP110" s="59"/>
      <c r="AQ110" s="59"/>
      <c r="AR110" s="59"/>
      <c r="AS110" s="59"/>
      <c r="AT110" s="59"/>
      <c r="AU110" s="91"/>
      <c r="AV110" s="108"/>
    </row>
    <row r="111" spans="3:48" s="1" customFormat="1" ht="15" customHeight="1" x14ac:dyDescent="0.2">
      <c r="C111" s="57"/>
      <c r="E111" s="2"/>
      <c r="F111" s="58"/>
      <c r="N111" s="30"/>
      <c r="Q111" s="3"/>
      <c r="AF111" s="5"/>
      <c r="AG111" s="59"/>
      <c r="AH111" s="59"/>
      <c r="AI111" s="59"/>
      <c r="AJ111" s="59"/>
      <c r="AK111" s="59"/>
      <c r="AL111" s="59"/>
      <c r="AM111" s="59"/>
      <c r="AN111" s="59"/>
      <c r="AO111" s="59"/>
      <c r="AP111" s="59"/>
      <c r="AQ111" s="59"/>
      <c r="AR111" s="59"/>
      <c r="AS111" s="59"/>
      <c r="AT111" s="59"/>
      <c r="AU111" s="91"/>
      <c r="AV111" s="108"/>
    </row>
    <row r="112" spans="3:48" s="1" customFormat="1" ht="15" customHeight="1" x14ac:dyDescent="0.2">
      <c r="C112" s="57"/>
      <c r="E112" s="2"/>
      <c r="F112" s="58"/>
      <c r="N112" s="30"/>
      <c r="Q112" s="3"/>
      <c r="AF112" s="5"/>
      <c r="AG112" s="59"/>
      <c r="AH112" s="59"/>
      <c r="AI112" s="59"/>
      <c r="AJ112" s="59"/>
      <c r="AK112" s="59"/>
      <c r="AL112" s="59"/>
      <c r="AM112" s="59"/>
      <c r="AN112" s="59"/>
      <c r="AO112" s="59"/>
      <c r="AP112" s="59"/>
      <c r="AQ112" s="59"/>
      <c r="AR112" s="59"/>
      <c r="AS112" s="59"/>
      <c r="AT112" s="59"/>
      <c r="AU112" s="91"/>
      <c r="AV112" s="108"/>
    </row>
    <row r="113" spans="3:48" s="1" customFormat="1" ht="15" customHeight="1" x14ac:dyDescent="0.2">
      <c r="C113" s="57"/>
      <c r="E113" s="2"/>
      <c r="F113" s="58"/>
      <c r="N113" s="30"/>
      <c r="Q113" s="3"/>
      <c r="AF113" s="5"/>
      <c r="AG113" s="59"/>
      <c r="AH113" s="59"/>
      <c r="AI113" s="59"/>
      <c r="AJ113" s="59"/>
      <c r="AK113" s="59"/>
      <c r="AL113" s="59"/>
      <c r="AM113" s="59"/>
      <c r="AN113" s="59"/>
      <c r="AO113" s="59"/>
      <c r="AP113" s="59"/>
      <c r="AQ113" s="59"/>
      <c r="AR113" s="59"/>
      <c r="AS113" s="59"/>
      <c r="AT113" s="59"/>
      <c r="AU113" s="91"/>
      <c r="AV113" s="108"/>
    </row>
    <row r="114" spans="3:48" s="1" customFormat="1" ht="15" customHeight="1" x14ac:dyDescent="0.2">
      <c r="C114" s="57"/>
      <c r="E114" s="2"/>
      <c r="F114" s="58"/>
      <c r="N114" s="30"/>
      <c r="Q114" s="3"/>
      <c r="AF114" s="5"/>
      <c r="AG114" s="59"/>
      <c r="AH114" s="59"/>
      <c r="AI114" s="59"/>
      <c r="AJ114" s="59"/>
      <c r="AK114" s="59"/>
      <c r="AL114" s="59"/>
      <c r="AM114" s="59"/>
      <c r="AN114" s="59"/>
      <c r="AO114" s="59"/>
      <c r="AP114" s="59"/>
      <c r="AQ114" s="59"/>
      <c r="AR114" s="59"/>
      <c r="AS114" s="59"/>
      <c r="AT114" s="59"/>
      <c r="AU114" s="91"/>
      <c r="AV114" s="108"/>
    </row>
    <row r="115" spans="3:48" s="1" customFormat="1" ht="15" customHeight="1" x14ac:dyDescent="0.2">
      <c r="C115" s="57"/>
      <c r="E115" s="2"/>
      <c r="F115" s="58"/>
      <c r="N115" s="30"/>
      <c r="Q115" s="3"/>
      <c r="AF115" s="5"/>
      <c r="AG115" s="59"/>
      <c r="AH115" s="59"/>
      <c r="AI115" s="59"/>
      <c r="AJ115" s="59"/>
      <c r="AK115" s="59"/>
      <c r="AL115" s="59"/>
      <c r="AM115" s="59"/>
      <c r="AN115" s="59"/>
      <c r="AO115" s="59"/>
      <c r="AP115" s="59"/>
      <c r="AQ115" s="59"/>
      <c r="AR115" s="59"/>
      <c r="AS115" s="59"/>
      <c r="AT115" s="59"/>
      <c r="AU115" s="91"/>
      <c r="AV115" s="108"/>
    </row>
    <row r="116" spans="3:48" s="1" customFormat="1" ht="15" customHeight="1" x14ac:dyDescent="0.2">
      <c r="C116" s="57"/>
      <c r="E116" s="2"/>
      <c r="F116" s="58"/>
      <c r="N116" s="30"/>
      <c r="Q116" s="3"/>
      <c r="AF116" s="5"/>
      <c r="AG116" s="59"/>
      <c r="AH116" s="59"/>
      <c r="AI116" s="59"/>
      <c r="AJ116" s="59"/>
      <c r="AK116" s="59"/>
      <c r="AL116" s="59"/>
      <c r="AM116" s="59"/>
      <c r="AN116" s="59"/>
      <c r="AO116" s="59"/>
      <c r="AP116" s="59"/>
      <c r="AQ116" s="59"/>
      <c r="AR116" s="59"/>
      <c r="AS116" s="59"/>
      <c r="AT116" s="59"/>
      <c r="AU116" s="91"/>
      <c r="AV116" s="108"/>
    </row>
    <row r="117" spans="3:48" s="1" customFormat="1" ht="15" customHeight="1" x14ac:dyDescent="0.2">
      <c r="C117" s="57"/>
      <c r="E117" s="2"/>
      <c r="F117" s="58"/>
      <c r="N117" s="30"/>
      <c r="Q117" s="3"/>
      <c r="AF117" s="5"/>
      <c r="AG117" s="59"/>
      <c r="AH117" s="59"/>
      <c r="AI117" s="59"/>
      <c r="AJ117" s="59"/>
      <c r="AK117" s="59"/>
      <c r="AL117" s="59"/>
      <c r="AM117" s="59"/>
      <c r="AN117" s="59"/>
      <c r="AO117" s="59"/>
      <c r="AP117" s="59"/>
      <c r="AQ117" s="59"/>
      <c r="AR117" s="59"/>
      <c r="AS117" s="59"/>
      <c r="AT117" s="59"/>
      <c r="AU117" s="91"/>
      <c r="AV117" s="108"/>
    </row>
    <row r="118" spans="3:48" s="1" customFormat="1" ht="15" customHeight="1" x14ac:dyDescent="0.2">
      <c r="C118" s="57"/>
      <c r="E118" s="2"/>
      <c r="F118" s="58"/>
      <c r="N118" s="30"/>
      <c r="Q118" s="3"/>
      <c r="AF118" s="5"/>
      <c r="AG118" s="59"/>
      <c r="AH118" s="59"/>
      <c r="AI118" s="59"/>
      <c r="AJ118" s="59"/>
      <c r="AK118" s="59"/>
      <c r="AL118" s="59"/>
      <c r="AM118" s="59"/>
      <c r="AN118" s="59"/>
      <c r="AO118" s="59"/>
      <c r="AP118" s="59"/>
      <c r="AQ118" s="59"/>
      <c r="AR118" s="59"/>
      <c r="AS118" s="59"/>
      <c r="AT118" s="59"/>
      <c r="AU118" s="91"/>
      <c r="AV118" s="108"/>
    </row>
    <row r="119" spans="3:48" s="1" customFormat="1" ht="15" customHeight="1" x14ac:dyDescent="0.2">
      <c r="C119" s="57"/>
      <c r="E119" s="2"/>
      <c r="F119" s="58"/>
      <c r="N119" s="30"/>
      <c r="Q119" s="3"/>
      <c r="AF119" s="5"/>
      <c r="AG119" s="59"/>
      <c r="AH119" s="59"/>
      <c r="AI119" s="59"/>
      <c r="AJ119" s="59"/>
      <c r="AK119" s="59"/>
      <c r="AL119" s="59"/>
      <c r="AM119" s="59"/>
      <c r="AN119" s="59"/>
      <c r="AO119" s="59"/>
      <c r="AP119" s="59"/>
      <c r="AQ119" s="59"/>
      <c r="AR119" s="59"/>
      <c r="AS119" s="59"/>
      <c r="AT119" s="59"/>
      <c r="AU119" s="91"/>
      <c r="AV119" s="108"/>
    </row>
    <row r="120" spans="3:48" s="1" customFormat="1" ht="15" customHeight="1" x14ac:dyDescent="0.2">
      <c r="C120" s="57"/>
      <c r="E120" s="2"/>
      <c r="F120" s="58"/>
      <c r="N120" s="30"/>
      <c r="Q120" s="3"/>
      <c r="AF120" s="5"/>
      <c r="AG120" s="59"/>
      <c r="AH120" s="59"/>
      <c r="AI120" s="59"/>
      <c r="AJ120" s="59"/>
      <c r="AK120" s="59"/>
      <c r="AL120" s="59"/>
      <c r="AM120" s="59"/>
      <c r="AN120" s="59"/>
      <c r="AO120" s="59"/>
      <c r="AP120" s="59"/>
      <c r="AQ120" s="59"/>
      <c r="AR120" s="59"/>
      <c r="AS120" s="59"/>
      <c r="AT120" s="59"/>
      <c r="AU120" s="91"/>
      <c r="AV120" s="108"/>
    </row>
    <row r="121" spans="3:48" s="1" customFormat="1" ht="15" customHeight="1" x14ac:dyDescent="0.2">
      <c r="C121" s="57"/>
      <c r="E121" s="2"/>
      <c r="F121" s="58"/>
      <c r="N121" s="30"/>
      <c r="Q121" s="3"/>
      <c r="AF121" s="5"/>
      <c r="AG121" s="59"/>
      <c r="AH121" s="59"/>
      <c r="AI121" s="59"/>
      <c r="AJ121" s="59"/>
      <c r="AK121" s="59"/>
      <c r="AL121" s="59"/>
      <c r="AM121" s="59"/>
      <c r="AN121" s="59"/>
      <c r="AO121" s="59"/>
      <c r="AP121" s="59"/>
      <c r="AQ121" s="59"/>
      <c r="AR121" s="59"/>
      <c r="AS121" s="59"/>
      <c r="AT121" s="59"/>
      <c r="AU121" s="91"/>
      <c r="AV121" s="108"/>
    </row>
    <row r="122" spans="3:48" s="1" customFormat="1" ht="15" customHeight="1" x14ac:dyDescent="0.2">
      <c r="C122" s="57"/>
      <c r="E122" s="2"/>
      <c r="F122" s="58"/>
      <c r="N122" s="30"/>
      <c r="Q122" s="3"/>
      <c r="AF122" s="5"/>
      <c r="AG122" s="59"/>
      <c r="AH122" s="59"/>
      <c r="AI122" s="59"/>
      <c r="AJ122" s="59"/>
      <c r="AK122" s="59"/>
      <c r="AL122" s="59"/>
      <c r="AM122" s="59"/>
      <c r="AN122" s="59"/>
      <c r="AO122" s="59"/>
      <c r="AP122" s="59"/>
      <c r="AQ122" s="59"/>
      <c r="AR122" s="59"/>
      <c r="AS122" s="59"/>
      <c r="AT122" s="59"/>
      <c r="AU122" s="91"/>
      <c r="AV122" s="108"/>
    </row>
    <row r="123" spans="3:48" s="1" customFormat="1" ht="15" customHeight="1" x14ac:dyDescent="0.2">
      <c r="C123" s="57"/>
      <c r="E123" s="2"/>
      <c r="F123" s="58"/>
      <c r="N123" s="30"/>
      <c r="Q123" s="3"/>
      <c r="AF123" s="5"/>
      <c r="AG123" s="59"/>
      <c r="AH123" s="59"/>
      <c r="AI123" s="59"/>
      <c r="AJ123" s="59"/>
      <c r="AK123" s="59"/>
      <c r="AL123" s="59"/>
      <c r="AM123" s="59"/>
      <c r="AN123" s="59"/>
      <c r="AO123" s="59"/>
      <c r="AP123" s="59"/>
      <c r="AQ123" s="59"/>
      <c r="AR123" s="59"/>
      <c r="AS123" s="59"/>
      <c r="AT123" s="59"/>
      <c r="AU123" s="91"/>
      <c r="AV123" s="108"/>
    </row>
    <row r="124" spans="3:48" s="1" customFormat="1" ht="15" customHeight="1" x14ac:dyDescent="0.2">
      <c r="C124" s="57"/>
      <c r="E124" s="2"/>
      <c r="F124" s="58"/>
      <c r="N124" s="30"/>
      <c r="Q124" s="3"/>
      <c r="AF124" s="5"/>
      <c r="AG124" s="59"/>
      <c r="AH124" s="59"/>
      <c r="AI124" s="59"/>
      <c r="AJ124" s="59"/>
      <c r="AK124" s="59"/>
      <c r="AL124" s="59"/>
      <c r="AM124" s="59"/>
      <c r="AN124" s="59"/>
      <c r="AO124" s="59"/>
      <c r="AP124" s="59"/>
      <c r="AQ124" s="59"/>
      <c r="AR124" s="59"/>
      <c r="AS124" s="59"/>
      <c r="AT124" s="59"/>
      <c r="AU124" s="91"/>
      <c r="AV124" s="108"/>
    </row>
    <row r="125" spans="3:48" s="1" customFormat="1" ht="15" customHeight="1" x14ac:dyDescent="0.2">
      <c r="C125" s="57"/>
      <c r="E125" s="2"/>
      <c r="F125" s="58"/>
      <c r="N125" s="30"/>
      <c r="Q125" s="3"/>
      <c r="AF125" s="5"/>
      <c r="AG125" s="59"/>
      <c r="AH125" s="59"/>
      <c r="AI125" s="59"/>
      <c r="AJ125" s="59"/>
      <c r="AK125" s="59"/>
      <c r="AL125" s="59"/>
      <c r="AM125" s="59"/>
      <c r="AN125" s="59"/>
      <c r="AO125" s="59"/>
      <c r="AP125" s="59"/>
      <c r="AQ125" s="59"/>
      <c r="AR125" s="59"/>
      <c r="AS125" s="59"/>
      <c r="AT125" s="59"/>
      <c r="AU125" s="91"/>
      <c r="AV125" s="108"/>
    </row>
    <row r="126" spans="3:48" s="1" customFormat="1" ht="15" customHeight="1" x14ac:dyDescent="0.2">
      <c r="C126" s="57"/>
      <c r="E126" s="2"/>
      <c r="F126" s="58"/>
      <c r="N126" s="30"/>
      <c r="Q126" s="3"/>
      <c r="AF126" s="5"/>
      <c r="AG126" s="59"/>
      <c r="AH126" s="59"/>
      <c r="AI126" s="59"/>
      <c r="AJ126" s="59"/>
      <c r="AK126" s="59"/>
      <c r="AL126" s="59"/>
      <c r="AM126" s="59"/>
      <c r="AN126" s="59"/>
      <c r="AO126" s="59"/>
      <c r="AP126" s="59"/>
      <c r="AQ126" s="59"/>
      <c r="AR126" s="59"/>
      <c r="AS126" s="59"/>
      <c r="AT126" s="59"/>
      <c r="AU126" s="91"/>
      <c r="AV126" s="108"/>
    </row>
    <row r="127" spans="3:48" s="1" customFormat="1" ht="15" customHeight="1" x14ac:dyDescent="0.2">
      <c r="C127" s="57"/>
      <c r="E127" s="2"/>
      <c r="F127" s="58"/>
      <c r="N127" s="30"/>
      <c r="Q127" s="3"/>
      <c r="AF127" s="5"/>
      <c r="AG127" s="59"/>
      <c r="AH127" s="59"/>
      <c r="AI127" s="59"/>
      <c r="AJ127" s="59"/>
      <c r="AK127" s="59"/>
      <c r="AL127" s="59"/>
      <c r="AM127" s="59"/>
      <c r="AN127" s="59"/>
      <c r="AO127" s="59"/>
      <c r="AP127" s="59"/>
      <c r="AQ127" s="59"/>
      <c r="AR127" s="59"/>
      <c r="AS127" s="59"/>
      <c r="AT127" s="59"/>
      <c r="AU127" s="91"/>
      <c r="AV127" s="108"/>
    </row>
    <row r="128" spans="3:48" s="1" customFormat="1" ht="15" customHeight="1" x14ac:dyDescent="0.2">
      <c r="C128" s="57"/>
      <c r="E128" s="2"/>
      <c r="F128" s="58"/>
      <c r="N128" s="30"/>
      <c r="Q128" s="3"/>
      <c r="AF128" s="5"/>
      <c r="AG128" s="59"/>
      <c r="AH128" s="59"/>
      <c r="AI128" s="59"/>
      <c r="AJ128" s="59"/>
      <c r="AK128" s="59"/>
      <c r="AL128" s="59"/>
      <c r="AM128" s="59"/>
      <c r="AN128" s="59"/>
      <c r="AO128" s="59"/>
      <c r="AP128" s="59"/>
      <c r="AQ128" s="59"/>
      <c r="AR128" s="59"/>
      <c r="AS128" s="59"/>
      <c r="AT128" s="59"/>
      <c r="AU128" s="91"/>
      <c r="AV128" s="108"/>
    </row>
    <row r="129" spans="3:48" s="1" customFormat="1" ht="15" customHeight="1" x14ac:dyDescent="0.2">
      <c r="C129" s="57"/>
      <c r="E129" s="2"/>
      <c r="F129" s="58"/>
      <c r="N129" s="30"/>
      <c r="Q129" s="3"/>
      <c r="AF129" s="5"/>
      <c r="AG129" s="59"/>
      <c r="AH129" s="59"/>
      <c r="AI129" s="59"/>
      <c r="AJ129" s="59"/>
      <c r="AK129" s="59"/>
      <c r="AL129" s="59"/>
      <c r="AM129" s="59"/>
      <c r="AN129" s="59"/>
      <c r="AO129" s="59"/>
      <c r="AP129" s="59"/>
      <c r="AQ129" s="59"/>
      <c r="AR129" s="59"/>
      <c r="AS129" s="59"/>
      <c r="AT129" s="59"/>
      <c r="AU129" s="91"/>
      <c r="AV129" s="108"/>
    </row>
    <row r="130" spans="3:48" s="1" customFormat="1" ht="15" customHeight="1" x14ac:dyDescent="0.2">
      <c r="C130" s="57"/>
      <c r="E130" s="2"/>
      <c r="F130" s="58"/>
      <c r="N130" s="30"/>
      <c r="Q130" s="3"/>
      <c r="AF130" s="5"/>
      <c r="AG130" s="59"/>
      <c r="AH130" s="59"/>
      <c r="AI130" s="59"/>
      <c r="AJ130" s="59"/>
      <c r="AK130" s="59"/>
      <c r="AL130" s="59"/>
      <c r="AM130" s="59"/>
      <c r="AN130" s="59"/>
      <c r="AO130" s="59"/>
      <c r="AP130" s="59"/>
      <c r="AQ130" s="59"/>
      <c r="AR130" s="59"/>
      <c r="AS130" s="59"/>
      <c r="AT130" s="59"/>
      <c r="AU130" s="91"/>
      <c r="AV130" s="108"/>
    </row>
    <row r="131" spans="3:48" s="1" customFormat="1" ht="15" customHeight="1" x14ac:dyDescent="0.2">
      <c r="C131" s="57"/>
      <c r="E131" s="2"/>
      <c r="F131" s="58"/>
      <c r="N131" s="30"/>
      <c r="Q131" s="3"/>
      <c r="AF131" s="5"/>
      <c r="AG131" s="59"/>
      <c r="AH131" s="59"/>
      <c r="AI131" s="59"/>
      <c r="AJ131" s="59"/>
      <c r="AK131" s="59"/>
      <c r="AL131" s="59"/>
      <c r="AM131" s="59"/>
      <c r="AN131" s="59"/>
      <c r="AO131" s="59"/>
      <c r="AP131" s="59"/>
      <c r="AQ131" s="59"/>
      <c r="AR131" s="59"/>
      <c r="AS131" s="59"/>
      <c r="AT131" s="59"/>
      <c r="AU131" s="91"/>
      <c r="AV131" s="108"/>
    </row>
    <row r="132" spans="3:48" s="1" customFormat="1" ht="15" customHeight="1" x14ac:dyDescent="0.2">
      <c r="C132" s="57"/>
      <c r="E132" s="2"/>
      <c r="F132" s="58"/>
      <c r="N132" s="30"/>
      <c r="Q132" s="3"/>
      <c r="AF132" s="5"/>
      <c r="AG132" s="59"/>
      <c r="AH132" s="59"/>
      <c r="AI132" s="59"/>
      <c r="AJ132" s="59"/>
      <c r="AK132" s="59"/>
      <c r="AL132" s="59"/>
      <c r="AM132" s="59"/>
      <c r="AN132" s="59"/>
      <c r="AO132" s="59"/>
      <c r="AP132" s="59"/>
      <c r="AQ132" s="59"/>
      <c r="AR132" s="59"/>
      <c r="AS132" s="59"/>
      <c r="AT132" s="59"/>
      <c r="AU132" s="91"/>
      <c r="AV132" s="108"/>
    </row>
    <row r="133" spans="3:48" s="1" customFormat="1" ht="15" customHeight="1" x14ac:dyDescent="0.2">
      <c r="C133" s="57"/>
      <c r="E133" s="2"/>
      <c r="F133" s="58"/>
      <c r="N133" s="30"/>
      <c r="Q133" s="3"/>
      <c r="AF133" s="5"/>
      <c r="AG133" s="59"/>
      <c r="AH133" s="59"/>
      <c r="AI133" s="59"/>
      <c r="AJ133" s="59"/>
      <c r="AK133" s="59"/>
      <c r="AL133" s="59"/>
      <c r="AM133" s="59"/>
      <c r="AN133" s="59"/>
      <c r="AO133" s="59"/>
      <c r="AP133" s="59"/>
      <c r="AQ133" s="59"/>
      <c r="AR133" s="59"/>
      <c r="AS133" s="59"/>
      <c r="AT133" s="59"/>
      <c r="AU133" s="91"/>
      <c r="AV133" s="108"/>
    </row>
    <row r="134" spans="3:48" s="1" customFormat="1" ht="15" customHeight="1" x14ac:dyDescent="0.2">
      <c r="C134" s="57"/>
      <c r="E134" s="2"/>
      <c r="F134" s="58"/>
      <c r="N134" s="30"/>
      <c r="Q134" s="3"/>
      <c r="AF134" s="5"/>
      <c r="AG134" s="59"/>
      <c r="AH134" s="59"/>
      <c r="AI134" s="59"/>
      <c r="AJ134" s="59"/>
      <c r="AK134" s="59"/>
      <c r="AL134" s="59"/>
      <c r="AM134" s="59"/>
      <c r="AN134" s="59"/>
      <c r="AO134" s="59"/>
      <c r="AP134" s="59"/>
      <c r="AQ134" s="59"/>
      <c r="AR134" s="59"/>
      <c r="AS134" s="59"/>
      <c r="AT134" s="59"/>
      <c r="AU134" s="91"/>
      <c r="AV134" s="108"/>
    </row>
    <row r="135" spans="3:48" s="1" customFormat="1" ht="15" customHeight="1" x14ac:dyDescent="0.2">
      <c r="C135" s="57"/>
      <c r="E135" s="2"/>
      <c r="F135" s="58"/>
      <c r="N135" s="30"/>
      <c r="Q135" s="3"/>
      <c r="AF135" s="5"/>
      <c r="AG135" s="59"/>
      <c r="AH135" s="59"/>
      <c r="AI135" s="59"/>
      <c r="AJ135" s="59"/>
      <c r="AK135" s="59"/>
      <c r="AL135" s="59"/>
      <c r="AM135" s="59"/>
      <c r="AN135" s="59"/>
      <c r="AO135" s="59"/>
      <c r="AP135" s="59"/>
      <c r="AQ135" s="59"/>
      <c r="AR135" s="59"/>
      <c r="AS135" s="59"/>
      <c r="AT135" s="59"/>
      <c r="AU135" s="91"/>
      <c r="AV135" s="108"/>
    </row>
    <row r="136" spans="3:48" s="1" customFormat="1" ht="15" customHeight="1" x14ac:dyDescent="0.2">
      <c r="C136" s="57"/>
      <c r="E136" s="2"/>
      <c r="F136" s="58"/>
      <c r="N136" s="30"/>
      <c r="Q136" s="3"/>
      <c r="AF136" s="5"/>
      <c r="AG136" s="59"/>
      <c r="AH136" s="59"/>
      <c r="AI136" s="59"/>
      <c r="AJ136" s="59"/>
      <c r="AK136" s="59"/>
      <c r="AL136" s="59"/>
      <c r="AM136" s="59"/>
      <c r="AN136" s="59"/>
      <c r="AO136" s="59"/>
      <c r="AP136" s="59"/>
      <c r="AQ136" s="59"/>
      <c r="AR136" s="59"/>
      <c r="AS136" s="59"/>
      <c r="AT136" s="59"/>
      <c r="AU136" s="91"/>
      <c r="AV136" s="108"/>
    </row>
    <row r="137" spans="3:48" s="1" customFormat="1" ht="15" customHeight="1" x14ac:dyDescent="0.2">
      <c r="C137" s="57"/>
      <c r="E137" s="2"/>
      <c r="F137" s="58"/>
      <c r="N137" s="30"/>
      <c r="Q137" s="3"/>
      <c r="AF137" s="5"/>
      <c r="AG137" s="59"/>
      <c r="AH137" s="59"/>
      <c r="AI137" s="59"/>
      <c r="AJ137" s="59"/>
      <c r="AK137" s="59"/>
      <c r="AL137" s="59"/>
      <c r="AM137" s="59"/>
      <c r="AN137" s="59"/>
      <c r="AO137" s="59"/>
      <c r="AP137" s="59"/>
      <c r="AQ137" s="59"/>
      <c r="AR137" s="59"/>
      <c r="AS137" s="59"/>
      <c r="AT137" s="59"/>
      <c r="AU137" s="91"/>
      <c r="AV137" s="108"/>
    </row>
    <row r="138" spans="3:48" s="1" customFormat="1" ht="15" customHeight="1" x14ac:dyDescent="0.2">
      <c r="C138" s="57"/>
      <c r="E138" s="2"/>
      <c r="F138" s="58"/>
      <c r="N138" s="30"/>
      <c r="Q138" s="3"/>
      <c r="AF138" s="5"/>
      <c r="AG138" s="59"/>
      <c r="AH138" s="59"/>
      <c r="AI138" s="59"/>
      <c r="AJ138" s="59"/>
      <c r="AK138" s="59"/>
      <c r="AL138" s="59"/>
      <c r="AM138" s="59"/>
      <c r="AN138" s="59"/>
      <c r="AO138" s="59"/>
      <c r="AP138" s="59"/>
      <c r="AQ138" s="59"/>
      <c r="AR138" s="59"/>
      <c r="AS138" s="59"/>
      <c r="AT138" s="59"/>
      <c r="AU138" s="91"/>
      <c r="AV138" s="108"/>
    </row>
    <row r="139" spans="3:48" ht="15" customHeight="1" x14ac:dyDescent="0.25"/>
    <row r="140" spans="3:48" ht="15" customHeight="1" x14ac:dyDescent="0.25"/>
    <row r="141" spans="3:48" ht="15" customHeight="1" x14ac:dyDescent="0.25"/>
    <row r="142" spans="3:48" ht="15" customHeight="1" x14ac:dyDescent="0.25"/>
    <row r="143" spans="3:48" ht="15" customHeight="1" x14ac:dyDescent="0.25"/>
    <row r="144" spans="3:48"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sheetData>
  <autoFilter ref="A3:AV20" xr:uid="{931F252A-860A-49D8-8CC6-F6BF89F57BD0}"/>
  <mergeCells count="2">
    <mergeCell ref="AD2:AE2"/>
    <mergeCell ref="AG2:AT2"/>
  </mergeCells>
  <hyperlinks>
    <hyperlink ref="C18" location="'406-24JBMHP01'!A1" display="24JBMHP01" xr:uid="{58D03ACC-88C3-4340-8C03-9FDD5F74B6C7}"/>
    <hyperlink ref="C17" location="'406-24FPROS01'!Print_Area" display="24FRPOS01" xr:uid="{A6A3F070-2345-4E27-8BA0-A01673831136}"/>
    <hyperlink ref="C19" location="'406-24SNFLT01'!Print_Area" display="24SNFLT01" xr:uid="{B802DA9B-C327-4B19-B89A-12C8AEC4F2FF}"/>
    <hyperlink ref="C10" location="'406-23HCWSS02'!Print_Area" display="23HCWSS02" xr:uid="{8FBDD8A5-4233-4FB4-9FDF-B9A814A99C74}"/>
    <hyperlink ref="C16" location="'406-23RHSCC01'!Print_Area" display="23RHSCC01" xr:uid="{BB3307BB-5AD5-4C28-8279-83F4AD3BF7E5}"/>
    <hyperlink ref="C5" location="'406-22BHSTF01b-c'!Print_Area" display="22BHSTF01b-c" xr:uid="{8042252F-AD4E-47BE-8969-5CE76E98A036}"/>
    <hyperlink ref="C7" location="'406-23CSSBC01'!Print_Area" display="23CSSBC01" xr:uid="{0A0697E3-5883-4E31-9511-59007619352B}"/>
    <hyperlink ref="C4" location="'406-22BHCGM01'!Print_Area" display="22BHCGM01" xr:uid="{93072D3B-233A-4425-9C5F-98B2F6951BBE}"/>
    <hyperlink ref="C13" location="'406-23LRHA01'!A1" display="23LRHA01" xr:uid="{F192CFC4-3156-4E91-B53D-677D163AA6F0}"/>
    <hyperlink ref="C12" location="'406-23LCCMS01'!Print_Area" display="23LCCMS01" xr:uid="{CA788FAC-930B-41F6-B711-D3C0681A2008}"/>
    <hyperlink ref="C14" location="'406-23NBSTR01'!Print_Area" display="23NBSTR01" xr:uid="{5DF92518-BC66-430A-8AD5-0187CF385602}"/>
    <hyperlink ref="C9" location="'406-23GIDTR01'!Print_Area" display="23GIDTR01" xr:uid="{E32F4310-13E5-4AD5-B6A0-EC33F8144078}"/>
    <hyperlink ref="C6" location="'406-23CFAEP01'!Print_Area" display="23CFAEP01" xr:uid="{710F066D-A3C5-431D-A878-4CB6DA858A0E}"/>
    <hyperlink ref="C15" location="'406-23RCCLV01'!Print_Area" display="23RCCLV01" xr:uid="{616B0D2C-87B5-4C5A-9EB1-55EB49491F7F}"/>
    <hyperlink ref="C8" location="'406-23EMGCS01'!A1" display="23EMGCS01" xr:uid="{189AD180-8A9F-4CAB-A41E-5C490EF1DEAB}"/>
    <hyperlink ref="C11" location="'406-23IBCLC02'!A1" display="23IBCLC02" xr:uid="{6997226D-08DB-496F-B792-3477AAFFEF3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ED55D-8B4E-4C10-82FD-87650D6D9C81}">
  <dimension ref="A1:AV190"/>
  <sheetViews>
    <sheetView topLeftCell="A2" workbookViewId="0">
      <selection activeCell="N9" sqref="N9"/>
    </sheetView>
  </sheetViews>
  <sheetFormatPr defaultColWidth="9.42578125" defaultRowHeight="15" x14ac:dyDescent="0.25"/>
  <cols>
    <col min="1" max="1" width="8.28515625" customWidth="1"/>
    <col min="2" max="2" width="7.7109375" customWidth="1"/>
    <col min="3" max="3" width="15.5703125" style="78" bestFit="1" customWidth="1"/>
    <col min="4" max="4" width="12.7109375" customWidth="1"/>
    <col min="5" max="5" width="15.7109375" style="29" customWidth="1"/>
    <col min="6" max="6" width="31.5703125" style="36" customWidth="1"/>
    <col min="7" max="7" width="11" customWidth="1"/>
    <col min="8" max="8" width="11.140625" customWidth="1"/>
    <col min="9" max="9" width="7.85546875" customWidth="1"/>
    <col min="10" max="10" width="8" customWidth="1"/>
    <col min="11" max="11" width="16.140625" hidden="1" customWidth="1"/>
    <col min="12" max="12" width="16.85546875" hidden="1" customWidth="1"/>
    <col min="13" max="13" width="14.5703125" hidden="1" customWidth="1"/>
    <col min="14" max="14" width="17.85546875" style="31" customWidth="1"/>
    <col min="15" max="16" width="16.140625" hidden="1" customWidth="1"/>
    <col min="17" max="17" width="16.140625" style="27" hidden="1" customWidth="1"/>
    <col min="18" max="19" width="16.140625" hidden="1" customWidth="1"/>
    <col min="20" max="20" width="15.5703125" hidden="1" customWidth="1"/>
    <col min="21" max="21" width="15" customWidth="1"/>
    <col min="22" max="22" width="17.7109375" customWidth="1"/>
    <col min="23" max="23" width="12.42578125" hidden="1" customWidth="1"/>
    <col min="24" max="25" width="16.28515625" hidden="1" customWidth="1"/>
    <col min="26" max="26" width="16" hidden="1" customWidth="1"/>
    <col min="27" max="27" width="14.5703125" hidden="1" customWidth="1"/>
    <col min="28" max="28" width="15.28515625" hidden="1" customWidth="1"/>
    <col min="29" max="29" width="10.140625" hidden="1" customWidth="1"/>
    <col min="30" max="30" width="18.140625" customWidth="1"/>
    <col min="31" max="31" width="16.85546875" bestFit="1" customWidth="1"/>
    <col min="32" max="32" width="9.42578125" style="28"/>
    <col min="33" max="45" width="17.42578125" style="24" customWidth="1"/>
    <col min="46" max="46" width="19.85546875" style="24" customWidth="1"/>
    <col min="47" max="47" width="21.5703125" style="93" customWidth="1"/>
    <col min="48" max="48" width="37.5703125" style="94" customWidth="1"/>
  </cols>
  <sheetData>
    <row r="1" spans="1:48" s="1" customFormat="1" ht="15" hidden="1" customHeight="1" x14ac:dyDescent="0.2">
      <c r="C1" s="57"/>
      <c r="E1" s="2"/>
      <c r="F1" s="58"/>
      <c r="K1" s="3" t="e">
        <f>#REF!</f>
        <v>#REF!</v>
      </c>
      <c r="L1" s="3" t="e">
        <f>#REF!</f>
        <v>#REF!</v>
      </c>
      <c r="M1" s="3" t="e">
        <f>#REF!</f>
        <v>#REF!</v>
      </c>
      <c r="N1" s="4" t="e">
        <f>#REF!</f>
        <v>#REF!</v>
      </c>
      <c r="O1" s="3" t="e">
        <f>#REF!</f>
        <v>#REF!</v>
      </c>
      <c r="P1" s="3" t="e">
        <f>#REF!</f>
        <v>#REF!</v>
      </c>
      <c r="Q1" s="3" t="e">
        <f>#REF!</f>
        <v>#REF!</v>
      </c>
      <c r="R1" s="3" t="e">
        <f>#REF!</f>
        <v>#REF!</v>
      </c>
      <c r="S1" s="3" t="e">
        <f>#REF!</f>
        <v>#REF!</v>
      </c>
      <c r="T1" s="3" t="e">
        <f>#REF!</f>
        <v>#REF!</v>
      </c>
      <c r="U1" s="3" t="e">
        <f>#REF!</f>
        <v>#REF!</v>
      </c>
      <c r="V1" s="3" t="e">
        <f>#REF!</f>
        <v>#REF!</v>
      </c>
      <c r="W1" s="3">
        <f t="shared" ref="W1:AC1" si="0">SUM(W4:W7)</f>
        <v>0</v>
      </c>
      <c r="X1" s="3">
        <f t="shared" si="0"/>
        <v>0</v>
      </c>
      <c r="Y1" s="3">
        <f t="shared" si="0"/>
        <v>11418760.280000001</v>
      </c>
      <c r="Z1" s="3">
        <f t="shared" si="0"/>
        <v>22299776.729999997</v>
      </c>
      <c r="AA1" s="3">
        <f t="shared" si="0"/>
        <v>25038980.080000002</v>
      </c>
      <c r="AB1" s="3">
        <f t="shared" si="0"/>
        <v>13318528.449999999</v>
      </c>
      <c r="AC1" s="3">
        <f t="shared" si="0"/>
        <v>0</v>
      </c>
      <c r="AD1" s="3">
        <f>SUM(W1:AC1)</f>
        <v>72076045.540000007</v>
      </c>
      <c r="AF1" s="5"/>
      <c r="AG1" s="59"/>
      <c r="AH1" s="59"/>
      <c r="AI1" s="59"/>
      <c r="AJ1" s="59"/>
      <c r="AK1" s="59"/>
      <c r="AL1" s="59"/>
      <c r="AM1" s="59"/>
      <c r="AN1" s="59"/>
      <c r="AO1" s="59"/>
      <c r="AP1" s="59"/>
      <c r="AQ1" s="59"/>
      <c r="AR1" s="59"/>
      <c r="AS1" s="59"/>
      <c r="AT1" s="59"/>
      <c r="AU1" s="91"/>
      <c r="AV1" s="92"/>
    </row>
    <row r="2" spans="1:48" s="1" customFormat="1" ht="15" customHeight="1" thickBot="1" x14ac:dyDescent="0.25">
      <c r="C2" s="57"/>
      <c r="E2" s="2"/>
      <c r="F2" s="58"/>
      <c r="K2" s="3"/>
      <c r="L2" s="3"/>
      <c r="M2" s="3"/>
      <c r="N2" s="4"/>
      <c r="O2" s="3"/>
      <c r="P2" s="3"/>
      <c r="Q2" s="3"/>
      <c r="R2" s="3"/>
      <c r="S2" s="3"/>
      <c r="T2" s="3"/>
      <c r="U2" s="3"/>
      <c r="V2" s="3"/>
      <c r="W2" s="3"/>
      <c r="X2" s="3"/>
      <c r="Y2" s="3"/>
      <c r="Z2" s="3"/>
      <c r="AA2" s="3"/>
      <c r="AB2" s="3"/>
      <c r="AC2" s="3"/>
      <c r="AD2" s="154" t="s">
        <v>20</v>
      </c>
      <c r="AE2" s="155"/>
      <c r="AF2" s="5"/>
      <c r="AG2" s="156" t="s">
        <v>21</v>
      </c>
      <c r="AH2" s="156"/>
      <c r="AI2" s="156"/>
      <c r="AJ2" s="156"/>
      <c r="AK2" s="156"/>
      <c r="AL2" s="156"/>
      <c r="AM2" s="156"/>
      <c r="AN2" s="156"/>
      <c r="AO2" s="156"/>
      <c r="AP2" s="156"/>
      <c r="AQ2" s="156"/>
      <c r="AR2" s="156"/>
      <c r="AS2" s="156"/>
      <c r="AT2" s="156"/>
      <c r="AU2" s="91"/>
      <c r="AV2" s="92"/>
    </row>
    <row r="3" spans="1:48" ht="125.1" customHeight="1" thickBot="1" x14ac:dyDescent="0.3">
      <c r="A3" s="60" t="s">
        <v>22</v>
      </c>
      <c r="B3" s="61" t="s">
        <v>23</v>
      </c>
      <c r="C3" s="62" t="s">
        <v>24</v>
      </c>
      <c r="D3" s="60" t="s">
        <v>25</v>
      </c>
      <c r="E3" s="63" t="s">
        <v>26</v>
      </c>
      <c r="F3" s="64" t="s">
        <v>27</v>
      </c>
      <c r="G3" s="65" t="s">
        <v>28</v>
      </c>
      <c r="H3" s="65" t="s">
        <v>29</v>
      </c>
      <c r="I3" s="65" t="s">
        <v>30</v>
      </c>
      <c r="J3" s="65" t="s">
        <v>31</v>
      </c>
      <c r="K3" s="66" t="s">
        <v>32</v>
      </c>
      <c r="L3" s="67" t="s">
        <v>33</v>
      </c>
      <c r="M3" s="66" t="s">
        <v>34</v>
      </c>
      <c r="N3" s="32" t="s">
        <v>35</v>
      </c>
      <c r="O3" s="68" t="s">
        <v>36</v>
      </c>
      <c r="P3" s="68" t="s">
        <v>37</v>
      </c>
      <c r="Q3" s="68" t="s">
        <v>38</v>
      </c>
      <c r="R3" s="68" t="s">
        <v>39</v>
      </c>
      <c r="S3" s="68" t="s">
        <v>40</v>
      </c>
      <c r="T3" s="68" t="s">
        <v>41</v>
      </c>
      <c r="U3" s="68" t="s">
        <v>42</v>
      </c>
      <c r="V3" s="69" t="s">
        <v>43</v>
      </c>
      <c r="W3" s="70" t="s">
        <v>44</v>
      </c>
      <c r="X3" s="70" t="s">
        <v>45</v>
      </c>
      <c r="Y3" s="71" t="s">
        <v>46</v>
      </c>
      <c r="Z3" s="71" t="s">
        <v>47</v>
      </c>
      <c r="AA3" s="71" t="s">
        <v>48</v>
      </c>
      <c r="AB3" s="70" t="s">
        <v>49</v>
      </c>
      <c r="AC3" s="70" t="s">
        <v>50</v>
      </c>
      <c r="AD3" s="104" t="s">
        <v>51</v>
      </c>
      <c r="AE3" s="104" t="s">
        <v>52</v>
      </c>
      <c r="AF3" s="72" t="s">
        <v>53</v>
      </c>
      <c r="AG3" s="84" t="s">
        <v>54</v>
      </c>
      <c r="AH3" s="85">
        <v>46096</v>
      </c>
      <c r="AI3" s="85">
        <f t="shared" ref="AI3:AQ3" si="1">AH3+30</f>
        <v>46126</v>
      </c>
      <c r="AJ3" s="85">
        <f t="shared" si="1"/>
        <v>46156</v>
      </c>
      <c r="AK3" s="85">
        <f t="shared" si="1"/>
        <v>46186</v>
      </c>
      <c r="AL3" s="85">
        <f t="shared" si="1"/>
        <v>46216</v>
      </c>
      <c r="AM3" s="85">
        <f t="shared" si="1"/>
        <v>46246</v>
      </c>
      <c r="AN3" s="85">
        <f t="shared" si="1"/>
        <v>46276</v>
      </c>
      <c r="AO3" s="85">
        <f t="shared" si="1"/>
        <v>46306</v>
      </c>
      <c r="AP3" s="85">
        <f t="shared" si="1"/>
        <v>46336</v>
      </c>
      <c r="AQ3" s="85">
        <f t="shared" si="1"/>
        <v>46366</v>
      </c>
      <c r="AR3" s="84" t="s">
        <v>55</v>
      </c>
      <c r="AS3" s="84" t="s">
        <v>56</v>
      </c>
      <c r="AT3" s="84" t="s">
        <v>57</v>
      </c>
      <c r="AU3" s="87" t="s">
        <v>58</v>
      </c>
      <c r="AV3" s="88" t="s">
        <v>59</v>
      </c>
    </row>
    <row r="4" spans="1:48" ht="58.5" customHeight="1" x14ac:dyDescent="0.25">
      <c r="A4" s="33" t="s">
        <v>124</v>
      </c>
      <c r="B4" s="33" t="s">
        <v>125</v>
      </c>
      <c r="C4" s="79" t="s">
        <v>126</v>
      </c>
      <c r="D4" s="34" t="s">
        <v>127</v>
      </c>
      <c r="E4" s="7" t="s">
        <v>64</v>
      </c>
      <c r="F4" s="73" t="s">
        <v>128</v>
      </c>
      <c r="G4" s="9">
        <v>44859</v>
      </c>
      <c r="H4" s="9">
        <v>46387</v>
      </c>
      <c r="I4" s="10">
        <v>3228</v>
      </c>
      <c r="J4" s="10">
        <v>53</v>
      </c>
      <c r="K4" s="12">
        <v>3112296</v>
      </c>
      <c r="L4" s="11"/>
      <c r="M4" s="11">
        <v>9387704</v>
      </c>
      <c r="N4" s="11">
        <f t="shared" ref="N4:N7" si="2">SUM(K4:M4)</f>
        <v>12500000</v>
      </c>
      <c r="O4" s="11"/>
      <c r="P4" s="11"/>
      <c r="Q4" s="11"/>
      <c r="R4" s="11"/>
      <c r="S4" s="11"/>
      <c r="T4" s="11"/>
      <c r="U4" s="11">
        <f t="shared" ref="U4:U7" si="3">SUM(O4:T4)</f>
        <v>0</v>
      </c>
      <c r="V4" s="12">
        <f t="shared" ref="V4:V7" si="4">K4-U4+L4+M4</f>
        <v>12500000</v>
      </c>
      <c r="W4" s="11"/>
      <c r="X4" s="11"/>
      <c r="Y4" s="11"/>
      <c r="Z4" s="11">
        <v>4148997.17</v>
      </c>
      <c r="AA4" s="11">
        <v>3964544.8200000003</v>
      </c>
      <c r="AB4" s="11">
        <v>1113910.94</v>
      </c>
      <c r="AC4" s="11"/>
      <c r="AD4" s="105">
        <f t="shared" ref="AD4:AD7" si="5">SUM(W4:AC4)</f>
        <v>9227452.9299999997</v>
      </c>
      <c r="AE4" s="105">
        <f t="shared" ref="AE4:AE7" si="6">V4-AD4</f>
        <v>3272547.0700000003</v>
      </c>
      <c r="AF4" s="74">
        <f t="shared" ref="AF4:AF7" si="7">AD4/V4</f>
        <v>0.73819623439999993</v>
      </c>
      <c r="AG4" s="86"/>
      <c r="AH4" s="115">
        <v>25576.1</v>
      </c>
      <c r="AI4" s="116">
        <v>1217561.97</v>
      </c>
      <c r="AJ4" s="116">
        <v>1064202</v>
      </c>
      <c r="AK4" s="116">
        <v>965207</v>
      </c>
      <c r="AL4" s="117" t="s">
        <v>204</v>
      </c>
      <c r="AM4" s="117" t="s">
        <v>204</v>
      </c>
      <c r="AN4" s="117" t="s">
        <v>204</v>
      </c>
      <c r="AO4" s="117" t="s">
        <v>204</v>
      </c>
      <c r="AP4" s="117" t="s">
        <v>204</v>
      </c>
      <c r="AQ4" s="117" t="s">
        <v>204</v>
      </c>
      <c r="AR4" s="134"/>
      <c r="AS4" s="133">
        <f t="shared" ref="AS4:AS6" si="8">SUM(AG4:AR4)</f>
        <v>3272547.0700000003</v>
      </c>
      <c r="AT4" s="133">
        <f t="shared" ref="AT4:AT7" si="9">AS4-AE4</f>
        <v>0</v>
      </c>
      <c r="AU4" s="117" t="s">
        <v>175</v>
      </c>
      <c r="AV4" s="123" t="s">
        <v>205</v>
      </c>
    </row>
    <row r="5" spans="1:48" ht="58.5" customHeight="1" x14ac:dyDescent="0.25">
      <c r="A5" s="33" t="s">
        <v>124</v>
      </c>
      <c r="B5" s="33" t="s">
        <v>125</v>
      </c>
      <c r="C5" s="79" t="s">
        <v>129</v>
      </c>
      <c r="D5" s="34" t="s">
        <v>127</v>
      </c>
      <c r="E5" s="7" t="s">
        <v>64</v>
      </c>
      <c r="F5" s="73" t="s">
        <v>130</v>
      </c>
      <c r="G5" s="9">
        <v>44687</v>
      </c>
      <c r="H5" s="9">
        <v>46387</v>
      </c>
      <c r="I5" s="15">
        <v>3267</v>
      </c>
      <c r="J5" s="10">
        <v>55</v>
      </c>
      <c r="K5" s="12">
        <v>30000000</v>
      </c>
      <c r="L5" s="11"/>
      <c r="M5" s="11"/>
      <c r="N5" s="11">
        <f t="shared" si="2"/>
        <v>30000000</v>
      </c>
      <c r="O5" s="11"/>
      <c r="P5" s="11"/>
      <c r="Q5" s="11"/>
      <c r="R5" s="11"/>
      <c r="S5" s="11"/>
      <c r="T5" s="11"/>
      <c r="U5" s="11">
        <f t="shared" si="3"/>
        <v>0</v>
      </c>
      <c r="V5" s="12">
        <f t="shared" si="4"/>
        <v>30000000</v>
      </c>
      <c r="W5" s="11"/>
      <c r="X5" s="11"/>
      <c r="Y5" s="11">
        <v>8455742.5600000005</v>
      </c>
      <c r="Z5" s="11">
        <v>11363038.519999998</v>
      </c>
      <c r="AA5" s="11">
        <v>5323464.9200000009</v>
      </c>
      <c r="AB5" s="11">
        <v>3510010.03</v>
      </c>
      <c r="AC5" s="11"/>
      <c r="AD5" s="105">
        <f t="shared" si="5"/>
        <v>28652256.030000001</v>
      </c>
      <c r="AE5" s="105">
        <f t="shared" si="6"/>
        <v>1347743.9699999988</v>
      </c>
      <c r="AF5" s="74">
        <f t="shared" si="7"/>
        <v>0.95507520099999998</v>
      </c>
      <c r="AG5" s="86"/>
      <c r="AH5" s="119">
        <v>334641.14</v>
      </c>
      <c r="AI5" s="121">
        <v>81256.84</v>
      </c>
      <c r="AJ5" s="121">
        <v>869758.75</v>
      </c>
      <c r="AK5" s="121">
        <v>6256.84</v>
      </c>
      <c r="AL5" s="121">
        <v>6256.84</v>
      </c>
      <c r="AM5" s="121">
        <v>10008.64</v>
      </c>
      <c r="AN5" s="121">
        <v>9757.7900000000009</v>
      </c>
      <c r="AO5" s="121">
        <v>9509.36</v>
      </c>
      <c r="AP5" s="121">
        <v>12756.84</v>
      </c>
      <c r="AQ5" s="121">
        <v>7540.93</v>
      </c>
      <c r="AR5" s="86"/>
      <c r="AS5" s="35">
        <f t="shared" si="8"/>
        <v>1347743.9700000002</v>
      </c>
      <c r="AT5" s="35">
        <f t="shared" si="9"/>
        <v>0</v>
      </c>
      <c r="AU5" s="118" t="s">
        <v>175</v>
      </c>
      <c r="AV5" s="124" t="s">
        <v>206</v>
      </c>
    </row>
    <row r="6" spans="1:48" ht="68.25" customHeight="1" x14ac:dyDescent="0.25">
      <c r="A6" s="33" t="s">
        <v>124</v>
      </c>
      <c r="B6" s="33" t="s">
        <v>131</v>
      </c>
      <c r="C6" s="81" t="s">
        <v>132</v>
      </c>
      <c r="D6" s="34" t="s">
        <v>127</v>
      </c>
      <c r="E6" s="7" t="s">
        <v>64</v>
      </c>
      <c r="F6" s="73" t="s">
        <v>133</v>
      </c>
      <c r="G6" s="9">
        <v>44854</v>
      </c>
      <c r="H6" s="9">
        <v>46387</v>
      </c>
      <c r="I6" s="15">
        <v>3228</v>
      </c>
      <c r="J6" s="10">
        <v>64</v>
      </c>
      <c r="K6" s="12">
        <v>48510328</v>
      </c>
      <c r="L6" s="11"/>
      <c r="M6" s="11"/>
      <c r="N6" s="11">
        <f t="shared" si="2"/>
        <v>48510328</v>
      </c>
      <c r="O6" s="11"/>
      <c r="P6" s="11"/>
      <c r="Q6" s="11"/>
      <c r="R6" s="11"/>
      <c r="S6" s="11"/>
      <c r="T6" s="11"/>
      <c r="U6" s="11">
        <f t="shared" si="3"/>
        <v>0</v>
      </c>
      <c r="V6" s="12">
        <f t="shared" si="4"/>
        <v>48510328</v>
      </c>
      <c r="W6" s="11"/>
      <c r="X6" s="11"/>
      <c r="Y6" s="11">
        <v>2963017.72</v>
      </c>
      <c r="Z6" s="11">
        <v>6787741.040000001</v>
      </c>
      <c r="AA6" s="11">
        <v>10541855.110000001</v>
      </c>
      <c r="AB6" s="11">
        <v>7837260.5300000003</v>
      </c>
      <c r="AC6" s="11"/>
      <c r="AD6" s="105">
        <f t="shared" si="5"/>
        <v>28129874.400000006</v>
      </c>
      <c r="AE6" s="105">
        <f t="shared" si="6"/>
        <v>20380453.599999994</v>
      </c>
      <c r="AF6" s="74">
        <f t="shared" si="7"/>
        <v>0.57987392705322471</v>
      </c>
      <c r="AG6" s="86"/>
      <c r="AH6" s="119">
        <v>2650824.4</v>
      </c>
      <c r="AI6" s="122">
        <v>3250651</v>
      </c>
      <c r="AJ6" s="122">
        <v>2967120</v>
      </c>
      <c r="AK6" s="122">
        <v>3013235</v>
      </c>
      <c r="AL6" s="122">
        <v>1207952</v>
      </c>
      <c r="AM6" s="122">
        <v>1934308.45</v>
      </c>
      <c r="AN6" s="122">
        <v>1212286</v>
      </c>
      <c r="AO6" s="122">
        <v>1235001</v>
      </c>
      <c r="AP6" s="122">
        <v>1235001</v>
      </c>
      <c r="AQ6" s="122">
        <v>1674074.75</v>
      </c>
      <c r="AR6" s="86"/>
      <c r="AS6" s="35">
        <f t="shared" si="8"/>
        <v>20380453.600000001</v>
      </c>
      <c r="AT6" s="35">
        <f t="shared" si="9"/>
        <v>0</v>
      </c>
      <c r="AU6" s="118" t="s">
        <v>175</v>
      </c>
      <c r="AV6" s="124" t="s">
        <v>207</v>
      </c>
    </row>
    <row r="7" spans="1:48" ht="48" customHeight="1" x14ac:dyDescent="0.25">
      <c r="A7" s="33" t="s">
        <v>124</v>
      </c>
      <c r="B7" s="33" t="s">
        <v>131</v>
      </c>
      <c r="C7" s="80" t="s">
        <v>134</v>
      </c>
      <c r="D7" s="34" t="s">
        <v>127</v>
      </c>
      <c r="E7" s="8"/>
      <c r="F7" s="75" t="s">
        <v>135</v>
      </c>
      <c r="G7" s="21">
        <v>45456</v>
      </c>
      <c r="H7" s="21">
        <v>46022</v>
      </c>
      <c r="I7" s="22">
        <v>3228</v>
      </c>
      <c r="J7" s="22">
        <v>49</v>
      </c>
      <c r="K7" s="23">
        <v>6239322</v>
      </c>
      <c r="L7" s="20"/>
      <c r="M7" s="20"/>
      <c r="N7" s="20">
        <f t="shared" si="2"/>
        <v>6239322</v>
      </c>
      <c r="O7" s="20"/>
      <c r="P7" s="20"/>
      <c r="Q7" s="20"/>
      <c r="R7" s="20"/>
      <c r="S7" s="20"/>
      <c r="T7" s="20"/>
      <c r="U7" s="20">
        <f t="shared" si="3"/>
        <v>0</v>
      </c>
      <c r="V7" s="23">
        <f t="shared" si="4"/>
        <v>6239322</v>
      </c>
      <c r="W7" s="20"/>
      <c r="X7" s="20"/>
      <c r="Y7" s="20"/>
      <c r="Z7" s="20"/>
      <c r="AA7" s="20">
        <v>5209115.2300000004</v>
      </c>
      <c r="AB7" s="20">
        <v>857346.94999999984</v>
      </c>
      <c r="AC7" s="20"/>
      <c r="AD7" s="105">
        <f t="shared" si="5"/>
        <v>6066462.1800000006</v>
      </c>
      <c r="AE7" s="105">
        <f t="shared" si="6"/>
        <v>172859.81999999937</v>
      </c>
      <c r="AF7" s="74">
        <f t="shared" si="7"/>
        <v>0.97229509552480231</v>
      </c>
      <c r="AG7" s="86"/>
      <c r="AH7" s="119">
        <v>102675.49</v>
      </c>
      <c r="AI7" s="121">
        <v>70184.33</v>
      </c>
      <c r="AJ7" s="120" t="s">
        <v>204</v>
      </c>
      <c r="AK7" s="120" t="s">
        <v>204</v>
      </c>
      <c r="AL7" s="120" t="s">
        <v>204</v>
      </c>
      <c r="AM7" s="120" t="s">
        <v>204</v>
      </c>
      <c r="AN7" s="120" t="s">
        <v>204</v>
      </c>
      <c r="AO7" s="120" t="s">
        <v>204</v>
      </c>
      <c r="AP7" s="120" t="s">
        <v>204</v>
      </c>
      <c r="AQ7" s="120" t="s">
        <v>204</v>
      </c>
      <c r="AR7" s="86"/>
      <c r="AS7" s="35">
        <f t="shared" ref="AS7" si="10">SUM(AG7:AR7)</f>
        <v>172859.82</v>
      </c>
      <c r="AT7" s="35">
        <f t="shared" si="9"/>
        <v>6.4028427004814148E-10</v>
      </c>
      <c r="AU7" s="118" t="s">
        <v>175</v>
      </c>
      <c r="AV7" s="124" t="s">
        <v>208</v>
      </c>
    </row>
    <row r="8" spans="1:48" s="102" customFormat="1" ht="21" customHeight="1" x14ac:dyDescent="0.2">
      <c r="A8" s="95"/>
      <c r="B8" s="95"/>
      <c r="C8" s="96"/>
      <c r="D8" s="95"/>
      <c r="E8" s="97"/>
      <c r="F8" s="98"/>
      <c r="G8" s="95"/>
      <c r="H8" s="95"/>
      <c r="I8" s="95"/>
      <c r="J8" s="95"/>
      <c r="K8" s="99">
        <f t="shared" ref="K8:AE8" si="11">SUM(K4:K7)</f>
        <v>87861946</v>
      </c>
      <c r="L8" s="99">
        <f t="shared" si="11"/>
        <v>0</v>
      </c>
      <c r="M8" s="99">
        <f t="shared" si="11"/>
        <v>9387704</v>
      </c>
      <c r="N8" s="99">
        <f>SUM(N4:N7)</f>
        <v>97249650</v>
      </c>
      <c r="O8" s="99">
        <f t="shared" si="11"/>
        <v>0</v>
      </c>
      <c r="P8" s="99">
        <f t="shared" si="11"/>
        <v>0</v>
      </c>
      <c r="Q8" s="99">
        <f t="shared" si="11"/>
        <v>0</v>
      </c>
      <c r="R8" s="99">
        <f t="shared" si="11"/>
        <v>0</v>
      </c>
      <c r="S8" s="99">
        <f t="shared" si="11"/>
        <v>0</v>
      </c>
      <c r="T8" s="99">
        <f t="shared" si="11"/>
        <v>0</v>
      </c>
      <c r="U8" s="99">
        <f t="shared" si="11"/>
        <v>0</v>
      </c>
      <c r="V8" s="99">
        <f t="shared" si="11"/>
        <v>97249650</v>
      </c>
      <c r="W8" s="99">
        <f t="shared" si="11"/>
        <v>0</v>
      </c>
      <c r="X8" s="99">
        <f t="shared" si="11"/>
        <v>0</v>
      </c>
      <c r="Y8" s="99">
        <f t="shared" si="11"/>
        <v>11418760.280000001</v>
      </c>
      <c r="Z8" s="99">
        <f t="shared" si="11"/>
        <v>22299776.729999997</v>
      </c>
      <c r="AA8" s="99">
        <f t="shared" si="11"/>
        <v>25038980.080000002</v>
      </c>
      <c r="AB8" s="99">
        <f t="shared" si="11"/>
        <v>13318528.449999999</v>
      </c>
      <c r="AC8" s="99">
        <f t="shared" si="11"/>
        <v>0</v>
      </c>
      <c r="AD8" s="99">
        <f t="shared" si="11"/>
        <v>72076045.540000007</v>
      </c>
      <c r="AE8" s="99">
        <f t="shared" si="11"/>
        <v>25173604.459999993</v>
      </c>
      <c r="AF8" s="99"/>
      <c r="AG8" s="99">
        <f t="shared" ref="AG8:AT8" si="12">SUM(AG4:AG7)</f>
        <v>0</v>
      </c>
      <c r="AH8" s="99">
        <f t="shared" si="12"/>
        <v>3113717.13</v>
      </c>
      <c r="AI8" s="99">
        <f t="shared" si="12"/>
        <v>4619654.1400000006</v>
      </c>
      <c r="AJ8" s="99">
        <f t="shared" si="12"/>
        <v>4901080.75</v>
      </c>
      <c r="AK8" s="99">
        <f t="shared" si="12"/>
        <v>3984698.84</v>
      </c>
      <c r="AL8" s="99">
        <f t="shared" si="12"/>
        <v>1214208.8400000001</v>
      </c>
      <c r="AM8" s="99">
        <f t="shared" si="12"/>
        <v>1944317.0899999999</v>
      </c>
      <c r="AN8" s="99">
        <f t="shared" si="12"/>
        <v>1222043.79</v>
      </c>
      <c r="AO8" s="99">
        <f t="shared" si="12"/>
        <v>1244510.3600000001</v>
      </c>
      <c r="AP8" s="99">
        <f t="shared" si="12"/>
        <v>1247757.8400000001</v>
      </c>
      <c r="AQ8" s="99">
        <f t="shared" si="12"/>
        <v>1681615.68</v>
      </c>
      <c r="AR8" s="99">
        <f t="shared" si="12"/>
        <v>0</v>
      </c>
      <c r="AS8" s="99">
        <f t="shared" si="12"/>
        <v>25173604.460000001</v>
      </c>
      <c r="AT8" s="99">
        <f t="shared" si="12"/>
        <v>6.4028427004814148E-10</v>
      </c>
      <c r="AU8" s="100"/>
      <c r="AV8" s="101"/>
    </row>
    <row r="9" spans="1:48" s="1" customFormat="1" ht="15" customHeight="1" x14ac:dyDescent="0.2">
      <c r="C9" s="57"/>
      <c r="E9" s="2"/>
      <c r="F9" s="58"/>
      <c r="N9" s="30"/>
      <c r="Q9" s="3"/>
      <c r="AF9" s="5"/>
      <c r="AG9" s="59"/>
      <c r="AH9" s="59"/>
      <c r="AI9" s="59"/>
      <c r="AJ9" s="59"/>
      <c r="AK9" s="59"/>
      <c r="AL9" s="59"/>
      <c r="AM9" s="59"/>
      <c r="AN9" s="59"/>
      <c r="AO9" s="59"/>
      <c r="AP9" s="59"/>
      <c r="AQ9" s="59"/>
      <c r="AR9" s="59"/>
      <c r="AS9" s="59"/>
      <c r="AT9" s="59"/>
      <c r="AU9" s="91"/>
      <c r="AV9" s="92"/>
    </row>
    <row r="10" spans="1:48" s="1" customFormat="1" ht="15" customHeight="1" x14ac:dyDescent="0.2">
      <c r="C10" s="57"/>
      <c r="E10" s="2"/>
      <c r="F10" s="58"/>
      <c r="N10" s="30"/>
      <c r="Q10" s="3"/>
      <c r="AF10" s="5"/>
      <c r="AG10" s="59"/>
      <c r="AH10" s="59"/>
      <c r="AI10" s="59"/>
      <c r="AJ10" s="59"/>
      <c r="AK10" s="59"/>
      <c r="AL10" s="59"/>
      <c r="AM10" s="59"/>
      <c r="AN10" s="59"/>
      <c r="AO10" s="59"/>
      <c r="AP10" s="59"/>
      <c r="AQ10" s="59"/>
      <c r="AR10" s="59"/>
      <c r="AS10" s="59"/>
      <c r="AT10" s="59"/>
      <c r="AU10" s="91"/>
      <c r="AV10" s="92"/>
    </row>
    <row r="11" spans="1:48" s="1" customFormat="1" ht="15" customHeight="1" x14ac:dyDescent="0.2">
      <c r="C11" s="57"/>
      <c r="E11" s="2"/>
      <c r="F11" s="58"/>
      <c r="N11" s="30"/>
      <c r="Q11" s="3"/>
      <c r="AF11" s="5"/>
      <c r="AG11" s="59"/>
      <c r="AH11" s="59"/>
      <c r="AI11" s="59"/>
      <c r="AJ11" s="59"/>
      <c r="AK11" s="59"/>
      <c r="AL11" s="59"/>
      <c r="AM11" s="59"/>
      <c r="AN11" s="59"/>
      <c r="AO11" s="59"/>
      <c r="AP11" s="59"/>
      <c r="AQ11" s="59"/>
      <c r="AR11" s="59"/>
      <c r="AS11" s="59"/>
      <c r="AT11" s="59"/>
      <c r="AU11" s="91"/>
      <c r="AV11" s="92"/>
    </row>
    <row r="12" spans="1:48" s="1" customFormat="1" ht="15" customHeight="1" x14ac:dyDescent="0.2">
      <c r="C12" s="57"/>
      <c r="E12" s="2"/>
      <c r="F12" s="58"/>
      <c r="N12" s="30"/>
      <c r="Q12" s="3"/>
      <c r="AF12" s="5"/>
      <c r="AG12" s="59"/>
      <c r="AH12" s="59"/>
      <c r="AI12" s="59"/>
      <c r="AJ12" s="59"/>
      <c r="AK12" s="59"/>
      <c r="AL12" s="59"/>
      <c r="AM12" s="59"/>
      <c r="AN12" s="59"/>
      <c r="AO12" s="59"/>
      <c r="AP12" s="59"/>
      <c r="AQ12" s="59"/>
      <c r="AR12" s="59"/>
      <c r="AS12" s="59"/>
      <c r="AT12" s="59"/>
      <c r="AU12" s="91"/>
      <c r="AV12" s="92"/>
    </row>
    <row r="13" spans="1:48" s="1" customFormat="1" ht="15" customHeight="1" x14ac:dyDescent="0.2">
      <c r="C13" s="57"/>
      <c r="E13" s="2"/>
      <c r="F13" s="58"/>
      <c r="N13" s="30"/>
      <c r="Q13" s="3"/>
      <c r="AF13" s="5"/>
      <c r="AG13" s="59"/>
      <c r="AH13" s="59"/>
      <c r="AI13" s="59"/>
      <c r="AJ13" s="59"/>
      <c r="AK13" s="59"/>
      <c r="AL13" s="59"/>
      <c r="AM13" s="59"/>
      <c r="AN13" s="59"/>
      <c r="AO13" s="59"/>
      <c r="AP13" s="59"/>
      <c r="AQ13" s="59"/>
      <c r="AR13" s="59"/>
      <c r="AS13" s="59"/>
      <c r="AT13" s="59"/>
      <c r="AU13" s="91"/>
      <c r="AV13" s="92"/>
    </row>
    <row r="14" spans="1:48" s="1" customFormat="1" ht="15" customHeight="1" x14ac:dyDescent="0.2">
      <c r="C14" s="57"/>
      <c r="E14" s="2"/>
      <c r="F14" s="58"/>
      <c r="N14" s="30"/>
      <c r="Q14" s="3"/>
      <c r="AF14" s="5"/>
      <c r="AG14" s="59"/>
      <c r="AH14" s="59"/>
      <c r="AI14" s="59"/>
      <c r="AJ14" s="59"/>
      <c r="AK14" s="59"/>
      <c r="AL14" s="59"/>
      <c r="AM14" s="59"/>
      <c r="AN14" s="59"/>
      <c r="AO14" s="59"/>
      <c r="AP14" s="59"/>
      <c r="AQ14" s="59"/>
      <c r="AR14" s="59"/>
      <c r="AS14" s="59"/>
      <c r="AT14" s="59"/>
      <c r="AU14" s="91"/>
      <c r="AV14" s="92"/>
    </row>
    <row r="15" spans="1:48" s="1" customFormat="1" ht="15" customHeight="1" x14ac:dyDescent="0.2">
      <c r="C15" s="57"/>
      <c r="E15" s="2"/>
      <c r="F15" s="58"/>
      <c r="N15" s="30"/>
      <c r="Q15" s="3"/>
      <c r="AF15" s="5"/>
      <c r="AG15" s="59"/>
      <c r="AH15" s="59"/>
      <c r="AI15" s="59"/>
      <c r="AJ15" s="59"/>
      <c r="AK15" s="59"/>
      <c r="AL15" s="59"/>
      <c r="AM15" s="59"/>
      <c r="AN15" s="59"/>
      <c r="AO15" s="59"/>
      <c r="AP15" s="59"/>
      <c r="AQ15" s="59"/>
      <c r="AR15" s="59"/>
      <c r="AS15" s="59"/>
      <c r="AT15" s="59"/>
      <c r="AU15" s="91"/>
      <c r="AV15" s="92"/>
    </row>
    <row r="16" spans="1:48" s="1" customFormat="1" ht="15" customHeight="1" x14ac:dyDescent="0.2">
      <c r="C16" s="57"/>
      <c r="E16" s="2"/>
      <c r="F16" s="58"/>
      <c r="N16" s="30"/>
      <c r="Q16" s="3"/>
      <c r="AF16" s="5"/>
      <c r="AG16" s="59"/>
      <c r="AH16" s="59"/>
      <c r="AI16" s="59"/>
      <c r="AJ16" s="59"/>
      <c r="AK16" s="59"/>
      <c r="AL16" s="59"/>
      <c r="AM16" s="59"/>
      <c r="AN16" s="59"/>
      <c r="AO16" s="59"/>
      <c r="AP16" s="59"/>
      <c r="AQ16" s="59"/>
      <c r="AR16" s="59"/>
      <c r="AS16" s="59"/>
      <c r="AT16" s="59"/>
      <c r="AU16" s="91"/>
      <c r="AV16" s="92"/>
    </row>
    <row r="17" spans="3:48" s="1" customFormat="1" ht="15" customHeight="1" x14ac:dyDescent="0.2">
      <c r="C17" s="57"/>
      <c r="E17" s="2"/>
      <c r="F17" s="58"/>
      <c r="N17" s="30"/>
      <c r="Q17" s="3"/>
      <c r="AF17" s="5"/>
      <c r="AG17" s="59"/>
      <c r="AH17" s="59"/>
      <c r="AI17" s="59"/>
      <c r="AJ17" s="59"/>
      <c r="AK17" s="59"/>
      <c r="AL17" s="59"/>
      <c r="AM17" s="59"/>
      <c r="AN17" s="59"/>
      <c r="AO17" s="59"/>
      <c r="AP17" s="59"/>
      <c r="AQ17" s="59"/>
      <c r="AR17" s="59"/>
      <c r="AS17" s="59"/>
      <c r="AT17" s="59"/>
      <c r="AU17" s="91"/>
      <c r="AV17" s="92"/>
    </row>
    <row r="18" spans="3:48" s="1" customFormat="1" ht="15" customHeight="1" x14ac:dyDescent="0.2">
      <c r="C18" s="57"/>
      <c r="E18" s="2"/>
      <c r="F18" s="58"/>
      <c r="N18" s="30"/>
      <c r="Q18" s="3"/>
      <c r="X18" s="16">
        <v>1530.07</v>
      </c>
      <c r="Y18" s="16">
        <v>133524.63</v>
      </c>
      <c r="Z18" s="16">
        <v>116176.99</v>
      </c>
      <c r="AA18" s="3">
        <f>X18+Y18+Z18</f>
        <v>251231.69</v>
      </c>
      <c r="AF18" s="5"/>
      <c r="AG18" s="59"/>
      <c r="AH18" s="59"/>
      <c r="AI18" s="59"/>
      <c r="AJ18" s="59"/>
      <c r="AK18" s="59"/>
      <c r="AL18" s="59"/>
      <c r="AM18" s="59"/>
      <c r="AN18" s="59"/>
      <c r="AO18" s="59"/>
      <c r="AP18" s="59"/>
      <c r="AQ18" s="59"/>
      <c r="AR18" s="59"/>
      <c r="AS18" s="59"/>
      <c r="AT18" s="59"/>
      <c r="AU18" s="91"/>
      <c r="AV18" s="92"/>
    </row>
    <row r="19" spans="3:48" s="1" customFormat="1" ht="15" customHeight="1" x14ac:dyDescent="0.2">
      <c r="C19" s="57"/>
      <c r="E19" s="2"/>
      <c r="F19" s="58"/>
      <c r="N19" s="30"/>
      <c r="Q19" s="3"/>
      <c r="Y19" s="1">
        <v>115208.74</v>
      </c>
      <c r="Z19" s="1">
        <v>143709.10999999999</v>
      </c>
      <c r="AA19" s="3">
        <f>X18+Y19+Z19</f>
        <v>260447.91999999998</v>
      </c>
      <c r="AF19" s="5"/>
      <c r="AG19" s="59"/>
      <c r="AH19" s="59"/>
      <c r="AI19" s="59"/>
      <c r="AJ19" s="59"/>
      <c r="AK19" s="59"/>
      <c r="AL19" s="59"/>
      <c r="AM19" s="59"/>
      <c r="AN19" s="59"/>
      <c r="AO19" s="59"/>
      <c r="AP19" s="59"/>
      <c r="AQ19" s="59"/>
      <c r="AR19" s="59"/>
      <c r="AS19" s="59"/>
      <c r="AT19" s="59"/>
      <c r="AU19" s="91"/>
      <c r="AV19" s="92"/>
    </row>
    <row r="20" spans="3:48" s="1" customFormat="1" ht="15" customHeight="1" x14ac:dyDescent="0.2">
      <c r="C20" s="57"/>
      <c r="E20" s="2"/>
      <c r="F20" s="58"/>
      <c r="N20" s="30"/>
      <c r="Q20" s="3"/>
      <c r="AA20" s="3">
        <f>AA19-AA18</f>
        <v>9216.2299999999814</v>
      </c>
      <c r="AF20" s="5"/>
      <c r="AG20" s="59"/>
      <c r="AH20" s="59"/>
      <c r="AI20" s="59"/>
      <c r="AJ20" s="59"/>
      <c r="AK20" s="59"/>
      <c r="AL20" s="59"/>
      <c r="AM20" s="59"/>
      <c r="AN20" s="59"/>
      <c r="AO20" s="59"/>
      <c r="AP20" s="59"/>
      <c r="AQ20" s="59"/>
      <c r="AR20" s="59"/>
      <c r="AS20" s="59"/>
      <c r="AT20" s="59"/>
      <c r="AU20" s="91"/>
      <c r="AV20" s="92"/>
    </row>
    <row r="21" spans="3:48" s="1" customFormat="1" ht="15" customHeight="1" x14ac:dyDescent="0.2">
      <c r="C21" s="57"/>
      <c r="E21" s="2"/>
      <c r="F21" s="58"/>
      <c r="N21" s="30"/>
      <c r="Q21" s="3"/>
      <c r="AF21" s="5"/>
      <c r="AG21" s="59"/>
      <c r="AH21" s="59"/>
      <c r="AI21" s="59"/>
      <c r="AJ21" s="59"/>
      <c r="AK21" s="59"/>
      <c r="AL21" s="59"/>
      <c r="AM21" s="59"/>
      <c r="AN21" s="59"/>
      <c r="AO21" s="59"/>
      <c r="AP21" s="59"/>
      <c r="AQ21" s="59"/>
      <c r="AR21" s="59"/>
      <c r="AS21" s="59"/>
      <c r="AT21" s="59"/>
      <c r="AU21" s="91"/>
      <c r="AV21" s="92"/>
    </row>
    <row r="22" spans="3:48" s="1" customFormat="1" ht="15" customHeight="1" x14ac:dyDescent="0.2">
      <c r="C22" s="57"/>
      <c r="E22" s="2"/>
      <c r="F22" s="58"/>
      <c r="N22" s="30"/>
      <c r="Q22" s="3"/>
      <c r="AF22" s="5"/>
      <c r="AG22" s="59"/>
      <c r="AH22" s="59"/>
      <c r="AI22" s="59"/>
      <c r="AJ22" s="59"/>
      <c r="AK22" s="59"/>
      <c r="AL22" s="59"/>
      <c r="AM22" s="59"/>
      <c r="AN22" s="59"/>
      <c r="AO22" s="59"/>
      <c r="AP22" s="59"/>
      <c r="AQ22" s="59"/>
      <c r="AR22" s="59"/>
      <c r="AS22" s="59"/>
      <c r="AT22" s="59"/>
      <c r="AU22" s="91"/>
      <c r="AV22" s="92"/>
    </row>
    <row r="23" spans="3:48" s="1" customFormat="1" ht="15" customHeight="1" x14ac:dyDescent="0.2">
      <c r="C23" s="57"/>
      <c r="E23" s="2"/>
      <c r="F23" s="58"/>
      <c r="N23" s="30"/>
      <c r="Q23" s="3"/>
      <c r="AF23" s="5"/>
      <c r="AG23" s="59"/>
      <c r="AH23" s="59"/>
      <c r="AI23" s="59"/>
      <c r="AJ23" s="59"/>
      <c r="AK23" s="59"/>
      <c r="AL23" s="59"/>
      <c r="AM23" s="59"/>
      <c r="AN23" s="59"/>
      <c r="AO23" s="59"/>
      <c r="AP23" s="59"/>
      <c r="AQ23" s="59"/>
      <c r="AR23" s="59"/>
      <c r="AS23" s="59"/>
      <c r="AT23" s="59"/>
      <c r="AU23" s="91"/>
      <c r="AV23" s="92"/>
    </row>
    <row r="24" spans="3:48" s="1" customFormat="1" ht="15" customHeight="1" x14ac:dyDescent="0.2">
      <c r="C24" s="57"/>
      <c r="E24" s="2"/>
      <c r="F24" s="58"/>
      <c r="N24" s="30"/>
      <c r="Q24" s="3"/>
      <c r="AF24" s="5"/>
      <c r="AG24" s="59"/>
      <c r="AH24" s="59"/>
      <c r="AI24" s="59"/>
      <c r="AJ24" s="59"/>
      <c r="AK24" s="59"/>
      <c r="AL24" s="59"/>
      <c r="AM24" s="59"/>
      <c r="AN24" s="59"/>
      <c r="AO24" s="59"/>
      <c r="AP24" s="59"/>
      <c r="AQ24" s="59"/>
      <c r="AR24" s="59"/>
      <c r="AS24" s="59"/>
      <c r="AT24" s="59"/>
      <c r="AU24" s="91"/>
      <c r="AV24" s="92"/>
    </row>
    <row r="25" spans="3:48" s="1" customFormat="1" ht="15" customHeight="1" x14ac:dyDescent="0.2">
      <c r="C25" s="57"/>
      <c r="E25" s="2"/>
      <c r="F25" s="58"/>
      <c r="N25" s="30"/>
      <c r="Q25" s="3"/>
      <c r="AF25" s="5"/>
      <c r="AG25" s="59"/>
      <c r="AH25" s="59"/>
      <c r="AI25" s="59"/>
      <c r="AJ25" s="59"/>
      <c r="AK25" s="59"/>
      <c r="AL25" s="59"/>
      <c r="AM25" s="59"/>
      <c r="AN25" s="59"/>
      <c r="AO25" s="59"/>
      <c r="AP25" s="59"/>
      <c r="AQ25" s="59"/>
      <c r="AR25" s="59"/>
      <c r="AS25" s="59"/>
      <c r="AT25" s="59"/>
      <c r="AU25" s="91"/>
      <c r="AV25" s="92"/>
    </row>
    <row r="26" spans="3:48" s="1" customFormat="1" ht="15" customHeight="1" x14ac:dyDescent="0.2">
      <c r="C26" s="57"/>
      <c r="E26" s="2"/>
      <c r="F26" s="58"/>
      <c r="N26" s="30"/>
      <c r="Q26" s="3"/>
      <c r="AF26" s="5"/>
      <c r="AG26" s="59"/>
      <c r="AH26" s="59"/>
      <c r="AI26" s="59"/>
      <c r="AJ26" s="59"/>
      <c r="AK26" s="59"/>
      <c r="AL26" s="59"/>
      <c r="AM26" s="59"/>
      <c r="AN26" s="59"/>
      <c r="AO26" s="59"/>
      <c r="AP26" s="59"/>
      <c r="AQ26" s="59"/>
      <c r="AR26" s="59"/>
      <c r="AS26" s="59"/>
      <c r="AT26" s="59"/>
      <c r="AU26" s="91"/>
      <c r="AV26" s="92"/>
    </row>
    <row r="27" spans="3:48" s="1" customFormat="1" ht="15" customHeight="1" x14ac:dyDescent="0.2">
      <c r="C27" s="57"/>
      <c r="E27" s="2"/>
      <c r="F27" s="58"/>
      <c r="N27" s="30"/>
      <c r="Q27" s="3"/>
      <c r="AF27" s="5"/>
      <c r="AG27" s="59"/>
      <c r="AH27" s="59"/>
      <c r="AI27" s="59"/>
      <c r="AJ27" s="59"/>
      <c r="AK27" s="59"/>
      <c r="AL27" s="59"/>
      <c r="AM27" s="59"/>
      <c r="AN27" s="59"/>
      <c r="AO27" s="59"/>
      <c r="AP27" s="59"/>
      <c r="AQ27" s="59"/>
      <c r="AR27" s="59"/>
      <c r="AS27" s="59"/>
      <c r="AT27" s="59"/>
      <c r="AU27" s="91"/>
      <c r="AV27" s="92"/>
    </row>
    <row r="28" spans="3:48" s="1" customFormat="1" ht="15" customHeight="1" x14ac:dyDescent="0.2">
      <c r="C28" s="57"/>
      <c r="E28" s="2"/>
      <c r="F28" s="58"/>
      <c r="N28" s="30"/>
      <c r="Q28" s="3"/>
      <c r="AF28" s="5"/>
      <c r="AG28" s="59"/>
      <c r="AH28" s="59"/>
      <c r="AI28" s="59"/>
      <c r="AJ28" s="59"/>
      <c r="AK28" s="59"/>
      <c r="AL28" s="59"/>
      <c r="AM28" s="59"/>
      <c r="AN28" s="59"/>
      <c r="AO28" s="59"/>
      <c r="AP28" s="59"/>
      <c r="AQ28" s="59"/>
      <c r="AR28" s="59"/>
      <c r="AS28" s="59"/>
      <c r="AT28" s="59"/>
      <c r="AU28" s="91"/>
      <c r="AV28" s="92"/>
    </row>
    <row r="29" spans="3:48" s="1" customFormat="1" ht="15" customHeight="1" x14ac:dyDescent="0.2">
      <c r="C29" s="57"/>
      <c r="E29" s="2"/>
      <c r="F29" s="58"/>
      <c r="N29" s="30"/>
      <c r="Q29" s="3"/>
      <c r="AF29" s="5"/>
      <c r="AG29" s="59"/>
      <c r="AH29" s="59"/>
      <c r="AI29" s="59"/>
      <c r="AJ29" s="59"/>
      <c r="AK29" s="59"/>
      <c r="AL29" s="59"/>
      <c r="AM29" s="59"/>
      <c r="AN29" s="59"/>
      <c r="AO29" s="59"/>
      <c r="AP29" s="59"/>
      <c r="AQ29" s="59"/>
      <c r="AR29" s="59"/>
      <c r="AS29" s="59"/>
      <c r="AT29" s="59"/>
      <c r="AU29" s="91"/>
      <c r="AV29" s="92"/>
    </row>
    <row r="30" spans="3:48" s="1" customFormat="1" ht="15" customHeight="1" x14ac:dyDescent="0.2">
      <c r="C30" s="57"/>
      <c r="E30" s="2"/>
      <c r="F30" s="58"/>
      <c r="N30" s="30"/>
      <c r="Q30" s="3"/>
      <c r="AF30" s="5"/>
      <c r="AG30" s="59"/>
      <c r="AH30" s="59"/>
      <c r="AI30" s="59"/>
      <c r="AJ30" s="59"/>
      <c r="AK30" s="59"/>
      <c r="AL30" s="59"/>
      <c r="AM30" s="59"/>
      <c r="AN30" s="59"/>
      <c r="AO30" s="59"/>
      <c r="AP30" s="59"/>
      <c r="AQ30" s="59"/>
      <c r="AR30" s="59"/>
      <c r="AS30" s="59"/>
      <c r="AT30" s="59"/>
      <c r="AU30" s="91"/>
      <c r="AV30" s="92"/>
    </row>
    <row r="31" spans="3:48" s="1" customFormat="1" ht="15" customHeight="1" x14ac:dyDescent="0.2">
      <c r="C31" s="57"/>
      <c r="E31" s="2"/>
      <c r="F31" s="58"/>
      <c r="N31" s="30"/>
      <c r="Q31" s="3"/>
      <c r="AF31" s="5"/>
      <c r="AG31" s="59"/>
      <c r="AH31" s="59"/>
      <c r="AI31" s="59"/>
      <c r="AJ31" s="59"/>
      <c r="AK31" s="59"/>
      <c r="AL31" s="59"/>
      <c r="AM31" s="59"/>
      <c r="AN31" s="59"/>
      <c r="AO31" s="59"/>
      <c r="AP31" s="59"/>
      <c r="AQ31" s="59"/>
      <c r="AR31" s="59"/>
      <c r="AS31" s="59"/>
      <c r="AT31" s="59"/>
      <c r="AU31" s="91"/>
      <c r="AV31" s="92"/>
    </row>
    <row r="32" spans="3:48" s="1" customFormat="1" ht="15" customHeight="1" x14ac:dyDescent="0.2">
      <c r="C32" s="57"/>
      <c r="E32" s="2"/>
      <c r="F32" s="58"/>
      <c r="N32" s="30"/>
      <c r="Q32" s="3"/>
      <c r="AF32" s="5"/>
      <c r="AG32" s="59"/>
      <c r="AH32" s="59"/>
      <c r="AI32" s="59"/>
      <c r="AJ32" s="59"/>
      <c r="AK32" s="59"/>
      <c r="AL32" s="59"/>
      <c r="AM32" s="59"/>
      <c r="AN32" s="59"/>
      <c r="AO32" s="59"/>
      <c r="AP32" s="59"/>
      <c r="AQ32" s="59"/>
      <c r="AR32" s="59"/>
      <c r="AS32" s="59"/>
      <c r="AT32" s="59"/>
      <c r="AU32" s="91"/>
      <c r="AV32" s="92"/>
    </row>
    <row r="33" spans="3:48" s="1" customFormat="1" ht="15" customHeight="1" x14ac:dyDescent="0.2">
      <c r="C33" s="57"/>
      <c r="E33" s="2"/>
      <c r="F33" s="58"/>
      <c r="N33" s="30"/>
      <c r="Q33" s="3"/>
      <c r="AF33" s="5"/>
      <c r="AG33" s="59"/>
      <c r="AH33" s="59"/>
      <c r="AI33" s="59"/>
      <c r="AJ33" s="59"/>
      <c r="AK33" s="59"/>
      <c r="AL33" s="59"/>
      <c r="AM33" s="59"/>
      <c r="AN33" s="59"/>
      <c r="AO33" s="59"/>
      <c r="AP33" s="59"/>
      <c r="AQ33" s="59"/>
      <c r="AR33" s="59"/>
      <c r="AS33" s="59"/>
      <c r="AT33" s="59"/>
      <c r="AU33" s="91"/>
      <c r="AV33" s="92"/>
    </row>
    <row r="34" spans="3:48" s="1" customFormat="1" ht="15" customHeight="1" x14ac:dyDescent="0.2">
      <c r="C34" s="57"/>
      <c r="E34" s="2"/>
      <c r="F34" s="58"/>
      <c r="N34" s="30"/>
      <c r="Q34" s="3"/>
      <c r="AF34" s="5"/>
      <c r="AG34" s="59"/>
      <c r="AH34" s="59"/>
      <c r="AI34" s="59"/>
      <c r="AJ34" s="59"/>
      <c r="AK34" s="59"/>
      <c r="AL34" s="59"/>
      <c r="AM34" s="59"/>
      <c r="AN34" s="59"/>
      <c r="AO34" s="59"/>
      <c r="AP34" s="59"/>
      <c r="AQ34" s="59"/>
      <c r="AR34" s="59"/>
      <c r="AS34" s="59"/>
      <c r="AT34" s="59"/>
      <c r="AU34" s="91"/>
      <c r="AV34" s="92"/>
    </row>
    <row r="35" spans="3:48" s="1" customFormat="1" ht="15" customHeight="1" x14ac:dyDescent="0.2">
      <c r="C35" s="57"/>
      <c r="E35" s="2"/>
      <c r="F35" s="58"/>
      <c r="N35" s="30"/>
      <c r="Q35" s="3"/>
      <c r="AF35" s="5"/>
      <c r="AG35" s="59"/>
      <c r="AH35" s="59"/>
      <c r="AI35" s="59"/>
      <c r="AJ35" s="59"/>
      <c r="AK35" s="59"/>
      <c r="AL35" s="59"/>
      <c r="AM35" s="59"/>
      <c r="AN35" s="59"/>
      <c r="AO35" s="59"/>
      <c r="AP35" s="59"/>
      <c r="AQ35" s="59"/>
      <c r="AR35" s="59"/>
      <c r="AS35" s="59"/>
      <c r="AT35" s="59"/>
      <c r="AU35" s="91"/>
      <c r="AV35" s="92"/>
    </row>
    <row r="36" spans="3:48" s="1" customFormat="1" ht="15" customHeight="1" x14ac:dyDescent="0.2">
      <c r="C36" s="57"/>
      <c r="E36" s="2"/>
      <c r="F36" s="58"/>
      <c r="N36" s="30"/>
      <c r="Q36" s="3"/>
      <c r="AF36" s="5"/>
      <c r="AG36" s="59"/>
      <c r="AH36" s="59"/>
      <c r="AI36" s="59"/>
      <c r="AJ36" s="59"/>
      <c r="AK36" s="59"/>
      <c r="AL36" s="59"/>
      <c r="AM36" s="59"/>
      <c r="AN36" s="59"/>
      <c r="AO36" s="59"/>
      <c r="AP36" s="59"/>
      <c r="AQ36" s="59"/>
      <c r="AR36" s="59"/>
      <c r="AS36" s="59"/>
      <c r="AT36" s="59"/>
      <c r="AU36" s="91"/>
      <c r="AV36" s="92"/>
    </row>
    <row r="37" spans="3:48" s="1" customFormat="1" ht="15" customHeight="1" x14ac:dyDescent="0.2">
      <c r="C37" s="57"/>
      <c r="E37" s="2"/>
      <c r="F37" s="58"/>
      <c r="N37" s="30"/>
      <c r="Q37" s="3"/>
      <c r="AF37" s="5"/>
      <c r="AG37" s="59"/>
      <c r="AH37" s="59"/>
      <c r="AI37" s="59"/>
      <c r="AJ37" s="59"/>
      <c r="AK37" s="59"/>
      <c r="AL37" s="59"/>
      <c r="AM37" s="59"/>
      <c r="AN37" s="59"/>
      <c r="AO37" s="59"/>
      <c r="AP37" s="59"/>
      <c r="AQ37" s="59"/>
      <c r="AR37" s="59"/>
      <c r="AS37" s="59"/>
      <c r="AT37" s="59"/>
      <c r="AU37" s="91"/>
      <c r="AV37" s="92"/>
    </row>
    <row r="38" spans="3:48" s="1" customFormat="1" ht="15" customHeight="1" x14ac:dyDescent="0.2">
      <c r="C38" s="57"/>
      <c r="E38" s="2"/>
      <c r="F38" s="58"/>
      <c r="N38" s="30"/>
      <c r="Q38" s="3"/>
      <c r="AF38" s="5"/>
      <c r="AG38" s="59"/>
      <c r="AH38" s="59"/>
      <c r="AI38" s="59"/>
      <c r="AJ38" s="59"/>
      <c r="AK38" s="59"/>
      <c r="AL38" s="59"/>
      <c r="AM38" s="59"/>
      <c r="AN38" s="59"/>
      <c r="AO38" s="59"/>
      <c r="AP38" s="59"/>
      <c r="AQ38" s="59"/>
      <c r="AR38" s="59"/>
      <c r="AS38" s="59"/>
      <c r="AT38" s="59"/>
      <c r="AU38" s="91"/>
      <c r="AV38" s="92"/>
    </row>
    <row r="39" spans="3:48" s="1" customFormat="1" ht="15" customHeight="1" x14ac:dyDescent="0.2">
      <c r="C39" s="57"/>
      <c r="E39" s="2"/>
      <c r="F39" s="58"/>
      <c r="N39" s="30"/>
      <c r="Q39" s="3"/>
      <c r="AF39" s="5"/>
      <c r="AG39" s="59"/>
      <c r="AH39" s="59"/>
      <c r="AI39" s="59"/>
      <c r="AJ39" s="59"/>
      <c r="AK39" s="59"/>
      <c r="AL39" s="59"/>
      <c r="AM39" s="59"/>
      <c r="AN39" s="59"/>
      <c r="AO39" s="59"/>
      <c r="AP39" s="59"/>
      <c r="AQ39" s="59"/>
      <c r="AR39" s="59"/>
      <c r="AS39" s="59"/>
      <c r="AT39" s="59"/>
      <c r="AU39" s="91"/>
      <c r="AV39" s="92"/>
    </row>
    <row r="40" spans="3:48" s="1" customFormat="1" ht="15" customHeight="1" x14ac:dyDescent="0.2">
      <c r="C40" s="57"/>
      <c r="E40" s="2"/>
      <c r="F40" s="58"/>
      <c r="N40" s="30"/>
      <c r="Q40" s="3"/>
      <c r="AF40" s="5"/>
      <c r="AG40" s="59"/>
      <c r="AH40" s="59"/>
      <c r="AI40" s="59"/>
      <c r="AJ40" s="59"/>
      <c r="AK40" s="59"/>
      <c r="AL40" s="59"/>
      <c r="AM40" s="59"/>
      <c r="AN40" s="59"/>
      <c r="AO40" s="59"/>
      <c r="AP40" s="59"/>
      <c r="AQ40" s="59"/>
      <c r="AR40" s="59"/>
      <c r="AS40" s="59"/>
      <c r="AT40" s="59"/>
      <c r="AU40" s="91"/>
      <c r="AV40" s="92"/>
    </row>
    <row r="41" spans="3:48" s="1" customFormat="1" ht="15" customHeight="1" x14ac:dyDescent="0.2">
      <c r="C41" s="57"/>
      <c r="E41" s="2"/>
      <c r="F41" s="58"/>
      <c r="N41" s="30"/>
      <c r="Q41" s="3"/>
      <c r="AF41" s="5"/>
      <c r="AG41" s="59"/>
      <c r="AH41" s="59"/>
      <c r="AI41" s="59"/>
      <c r="AJ41" s="59"/>
      <c r="AK41" s="59"/>
      <c r="AL41" s="59"/>
      <c r="AM41" s="59"/>
      <c r="AN41" s="59"/>
      <c r="AO41" s="59"/>
      <c r="AP41" s="59"/>
      <c r="AQ41" s="59"/>
      <c r="AR41" s="59"/>
      <c r="AS41" s="59"/>
      <c r="AT41" s="59"/>
      <c r="AU41" s="91"/>
      <c r="AV41" s="92"/>
    </row>
    <row r="42" spans="3:48" s="1" customFormat="1" ht="15" customHeight="1" x14ac:dyDescent="0.2">
      <c r="C42" s="57"/>
      <c r="E42" s="2"/>
      <c r="F42" s="58"/>
      <c r="N42" s="30"/>
      <c r="Q42" s="3"/>
      <c r="AF42" s="5"/>
      <c r="AG42" s="59"/>
      <c r="AH42" s="59"/>
      <c r="AI42" s="59"/>
      <c r="AJ42" s="59"/>
      <c r="AK42" s="59"/>
      <c r="AL42" s="59"/>
      <c r="AM42" s="59"/>
      <c r="AN42" s="59"/>
      <c r="AO42" s="59"/>
      <c r="AP42" s="59"/>
      <c r="AQ42" s="59"/>
      <c r="AR42" s="59"/>
      <c r="AS42" s="59"/>
      <c r="AT42" s="59"/>
      <c r="AU42" s="91"/>
      <c r="AV42" s="92"/>
    </row>
    <row r="43" spans="3:48" s="1" customFormat="1" ht="15" customHeight="1" x14ac:dyDescent="0.2">
      <c r="C43" s="57"/>
      <c r="E43" s="2"/>
      <c r="F43" s="58"/>
      <c r="N43" s="30"/>
      <c r="Q43" s="3"/>
      <c r="AF43" s="5"/>
      <c r="AG43" s="59"/>
      <c r="AH43" s="59"/>
      <c r="AI43" s="59"/>
      <c r="AJ43" s="59"/>
      <c r="AK43" s="59"/>
      <c r="AL43" s="59"/>
      <c r="AM43" s="59"/>
      <c r="AN43" s="59"/>
      <c r="AO43" s="59"/>
      <c r="AP43" s="59"/>
      <c r="AQ43" s="59"/>
      <c r="AR43" s="59"/>
      <c r="AS43" s="59"/>
      <c r="AT43" s="59"/>
      <c r="AU43" s="91"/>
      <c r="AV43" s="92"/>
    </row>
    <row r="44" spans="3:48" s="1" customFormat="1" ht="15" customHeight="1" x14ac:dyDescent="0.2">
      <c r="C44" s="57"/>
      <c r="E44" s="2"/>
      <c r="F44" s="58"/>
      <c r="N44" s="30"/>
      <c r="Q44" s="3"/>
      <c r="AF44" s="5"/>
      <c r="AG44" s="59"/>
      <c r="AH44" s="59"/>
      <c r="AI44" s="59"/>
      <c r="AJ44" s="59"/>
      <c r="AK44" s="59"/>
      <c r="AL44" s="59"/>
      <c r="AM44" s="59"/>
      <c r="AN44" s="59"/>
      <c r="AO44" s="59"/>
      <c r="AP44" s="59"/>
      <c r="AQ44" s="59"/>
      <c r="AR44" s="59"/>
      <c r="AS44" s="59"/>
      <c r="AT44" s="59"/>
      <c r="AU44" s="91"/>
      <c r="AV44" s="92"/>
    </row>
    <row r="45" spans="3:48" s="1" customFormat="1" ht="15" customHeight="1" x14ac:dyDescent="0.2">
      <c r="C45" s="57"/>
      <c r="E45" s="2"/>
      <c r="F45" s="58"/>
      <c r="N45" s="30"/>
      <c r="Q45" s="3"/>
      <c r="AF45" s="5"/>
      <c r="AG45" s="59"/>
      <c r="AH45" s="59"/>
      <c r="AI45" s="59"/>
      <c r="AJ45" s="59"/>
      <c r="AK45" s="59"/>
      <c r="AL45" s="59"/>
      <c r="AM45" s="59"/>
      <c r="AN45" s="59"/>
      <c r="AO45" s="59"/>
      <c r="AP45" s="59"/>
      <c r="AQ45" s="59"/>
      <c r="AR45" s="59"/>
      <c r="AS45" s="59"/>
      <c r="AT45" s="59"/>
      <c r="AU45" s="91"/>
      <c r="AV45" s="92"/>
    </row>
    <row r="46" spans="3:48" s="1" customFormat="1" ht="15" customHeight="1" x14ac:dyDescent="0.2">
      <c r="C46" s="57"/>
      <c r="E46" s="2"/>
      <c r="F46" s="58"/>
      <c r="N46" s="30"/>
      <c r="Q46" s="3"/>
      <c r="AF46" s="5"/>
      <c r="AG46" s="59"/>
      <c r="AH46" s="59"/>
      <c r="AI46" s="59"/>
      <c r="AJ46" s="59"/>
      <c r="AK46" s="59"/>
      <c r="AL46" s="59"/>
      <c r="AM46" s="59"/>
      <c r="AN46" s="59"/>
      <c r="AO46" s="59"/>
      <c r="AP46" s="59"/>
      <c r="AQ46" s="59"/>
      <c r="AR46" s="59"/>
      <c r="AS46" s="59"/>
      <c r="AT46" s="59"/>
      <c r="AU46" s="91"/>
      <c r="AV46" s="92"/>
    </row>
    <row r="47" spans="3:48" s="1" customFormat="1" ht="15" customHeight="1" x14ac:dyDescent="0.2">
      <c r="C47" s="57"/>
      <c r="E47" s="2"/>
      <c r="F47" s="58"/>
      <c r="N47" s="30"/>
      <c r="Q47" s="3"/>
      <c r="AF47" s="5"/>
      <c r="AG47" s="59"/>
      <c r="AH47" s="59"/>
      <c r="AI47" s="59"/>
      <c r="AJ47" s="59"/>
      <c r="AK47" s="59"/>
      <c r="AL47" s="59"/>
      <c r="AM47" s="59"/>
      <c r="AN47" s="59"/>
      <c r="AO47" s="59"/>
      <c r="AP47" s="59"/>
      <c r="AQ47" s="59"/>
      <c r="AR47" s="59"/>
      <c r="AS47" s="59"/>
      <c r="AT47" s="59"/>
      <c r="AU47" s="91"/>
      <c r="AV47" s="92"/>
    </row>
    <row r="48" spans="3:48" s="1" customFormat="1" ht="15" customHeight="1" x14ac:dyDescent="0.2">
      <c r="C48" s="57"/>
      <c r="E48" s="2"/>
      <c r="F48" s="58"/>
      <c r="N48" s="30"/>
      <c r="Q48" s="3"/>
      <c r="AF48" s="5"/>
      <c r="AG48" s="59"/>
      <c r="AH48" s="59"/>
      <c r="AI48" s="59"/>
      <c r="AJ48" s="59"/>
      <c r="AK48" s="59"/>
      <c r="AL48" s="59"/>
      <c r="AM48" s="59"/>
      <c r="AN48" s="59"/>
      <c r="AO48" s="59"/>
      <c r="AP48" s="59"/>
      <c r="AQ48" s="59"/>
      <c r="AR48" s="59"/>
      <c r="AS48" s="59"/>
      <c r="AT48" s="59"/>
      <c r="AU48" s="91"/>
      <c r="AV48" s="92"/>
    </row>
    <row r="49" spans="3:48" s="1" customFormat="1" ht="15" customHeight="1" x14ac:dyDescent="0.2">
      <c r="C49" s="57"/>
      <c r="E49" s="2"/>
      <c r="F49" s="58"/>
      <c r="N49" s="30"/>
      <c r="Q49" s="3"/>
      <c r="AF49" s="5"/>
      <c r="AG49" s="59"/>
      <c r="AH49" s="59"/>
      <c r="AI49" s="59"/>
      <c r="AJ49" s="59"/>
      <c r="AK49" s="59"/>
      <c r="AL49" s="59"/>
      <c r="AM49" s="59"/>
      <c r="AN49" s="59"/>
      <c r="AO49" s="59"/>
      <c r="AP49" s="59"/>
      <c r="AQ49" s="59"/>
      <c r="AR49" s="59"/>
      <c r="AS49" s="59"/>
      <c r="AT49" s="59"/>
      <c r="AU49" s="91"/>
      <c r="AV49" s="92"/>
    </row>
    <row r="50" spans="3:48" s="1" customFormat="1" ht="15" customHeight="1" x14ac:dyDescent="0.2">
      <c r="C50" s="57"/>
      <c r="E50" s="2"/>
      <c r="F50" s="58"/>
      <c r="N50" s="30"/>
      <c r="Q50" s="3"/>
      <c r="AF50" s="5"/>
      <c r="AG50" s="59"/>
      <c r="AH50" s="59"/>
      <c r="AI50" s="59"/>
      <c r="AJ50" s="59"/>
      <c r="AK50" s="59"/>
      <c r="AL50" s="59"/>
      <c r="AM50" s="59"/>
      <c r="AN50" s="59"/>
      <c r="AO50" s="59"/>
      <c r="AP50" s="59"/>
      <c r="AQ50" s="59"/>
      <c r="AR50" s="59"/>
      <c r="AS50" s="59"/>
      <c r="AT50" s="59"/>
      <c r="AU50" s="91"/>
      <c r="AV50" s="92"/>
    </row>
    <row r="51" spans="3:48" s="1" customFormat="1" ht="15" customHeight="1" x14ac:dyDescent="0.2">
      <c r="C51" s="57"/>
      <c r="E51" s="2"/>
      <c r="F51" s="58"/>
      <c r="N51" s="30"/>
      <c r="Q51" s="3"/>
      <c r="AF51" s="5"/>
      <c r="AG51" s="59"/>
      <c r="AH51" s="59"/>
      <c r="AI51" s="59"/>
      <c r="AJ51" s="59"/>
      <c r="AK51" s="59"/>
      <c r="AL51" s="59"/>
      <c r="AM51" s="59"/>
      <c r="AN51" s="59"/>
      <c r="AO51" s="59"/>
      <c r="AP51" s="59"/>
      <c r="AQ51" s="59"/>
      <c r="AR51" s="59"/>
      <c r="AS51" s="59"/>
      <c r="AT51" s="59"/>
      <c r="AU51" s="91"/>
      <c r="AV51" s="92"/>
    </row>
    <row r="52" spans="3:48" s="1" customFormat="1" ht="15" customHeight="1" x14ac:dyDescent="0.2">
      <c r="C52" s="57"/>
      <c r="E52" s="2"/>
      <c r="F52" s="58"/>
      <c r="N52" s="30"/>
      <c r="Q52" s="3"/>
      <c r="AF52" s="5"/>
      <c r="AG52" s="59"/>
      <c r="AH52" s="59"/>
      <c r="AI52" s="59"/>
      <c r="AJ52" s="59"/>
      <c r="AK52" s="59"/>
      <c r="AL52" s="59"/>
      <c r="AM52" s="59"/>
      <c r="AN52" s="59"/>
      <c r="AO52" s="59"/>
      <c r="AP52" s="59"/>
      <c r="AQ52" s="59"/>
      <c r="AR52" s="59"/>
      <c r="AS52" s="59"/>
      <c r="AT52" s="59"/>
      <c r="AU52" s="91"/>
      <c r="AV52" s="92"/>
    </row>
    <row r="53" spans="3:48" s="1" customFormat="1" ht="15" customHeight="1" x14ac:dyDescent="0.2">
      <c r="C53" s="57"/>
      <c r="E53" s="2"/>
      <c r="F53" s="58"/>
      <c r="N53" s="30"/>
      <c r="Q53" s="3"/>
      <c r="AF53" s="5"/>
      <c r="AG53" s="59"/>
      <c r="AH53" s="59"/>
      <c r="AI53" s="59"/>
      <c r="AJ53" s="59"/>
      <c r="AK53" s="59"/>
      <c r="AL53" s="59"/>
      <c r="AM53" s="59"/>
      <c r="AN53" s="59"/>
      <c r="AO53" s="59"/>
      <c r="AP53" s="59"/>
      <c r="AQ53" s="59"/>
      <c r="AR53" s="59"/>
      <c r="AS53" s="59"/>
      <c r="AT53" s="59"/>
      <c r="AU53" s="91"/>
      <c r="AV53" s="92"/>
    </row>
    <row r="54" spans="3:48" s="1" customFormat="1" ht="15" customHeight="1" x14ac:dyDescent="0.2">
      <c r="C54" s="57"/>
      <c r="E54" s="2"/>
      <c r="F54" s="58"/>
      <c r="N54" s="30"/>
      <c r="Q54" s="3"/>
      <c r="AF54" s="5"/>
      <c r="AG54" s="59"/>
      <c r="AH54" s="59"/>
      <c r="AI54" s="59"/>
      <c r="AJ54" s="59"/>
      <c r="AK54" s="59"/>
      <c r="AL54" s="59"/>
      <c r="AM54" s="59"/>
      <c r="AN54" s="59"/>
      <c r="AO54" s="59"/>
      <c r="AP54" s="59"/>
      <c r="AQ54" s="59"/>
      <c r="AR54" s="59"/>
      <c r="AS54" s="59"/>
      <c r="AT54" s="59"/>
      <c r="AU54" s="91"/>
      <c r="AV54" s="92"/>
    </row>
    <row r="55" spans="3:48" s="1" customFormat="1" ht="15" customHeight="1" x14ac:dyDescent="0.2">
      <c r="C55" s="57"/>
      <c r="E55" s="2"/>
      <c r="F55" s="58"/>
      <c r="N55" s="30"/>
      <c r="Q55" s="3"/>
      <c r="AF55" s="5"/>
      <c r="AG55" s="59"/>
      <c r="AH55" s="59"/>
      <c r="AI55" s="59"/>
      <c r="AJ55" s="59"/>
      <c r="AK55" s="59"/>
      <c r="AL55" s="59"/>
      <c r="AM55" s="59"/>
      <c r="AN55" s="59"/>
      <c r="AO55" s="59"/>
      <c r="AP55" s="59"/>
      <c r="AQ55" s="59"/>
      <c r="AR55" s="59"/>
      <c r="AS55" s="59"/>
      <c r="AT55" s="59"/>
      <c r="AU55" s="91"/>
      <c r="AV55" s="92"/>
    </row>
    <row r="56" spans="3:48" s="1" customFormat="1" ht="15" customHeight="1" x14ac:dyDescent="0.2">
      <c r="C56" s="57"/>
      <c r="E56" s="2"/>
      <c r="F56" s="58"/>
      <c r="N56" s="30"/>
      <c r="Q56" s="3"/>
      <c r="AF56" s="5"/>
      <c r="AG56" s="59"/>
      <c r="AH56" s="59"/>
      <c r="AI56" s="59"/>
      <c r="AJ56" s="59"/>
      <c r="AK56" s="59"/>
      <c r="AL56" s="59"/>
      <c r="AM56" s="59"/>
      <c r="AN56" s="59"/>
      <c r="AO56" s="59"/>
      <c r="AP56" s="59"/>
      <c r="AQ56" s="59"/>
      <c r="AR56" s="59"/>
      <c r="AS56" s="59"/>
      <c r="AT56" s="59"/>
      <c r="AU56" s="91"/>
      <c r="AV56" s="92"/>
    </row>
    <row r="57" spans="3:48" s="1" customFormat="1" ht="15" customHeight="1" x14ac:dyDescent="0.2">
      <c r="C57" s="57"/>
      <c r="E57" s="2"/>
      <c r="F57" s="58"/>
      <c r="N57" s="30"/>
      <c r="Q57" s="3"/>
      <c r="AF57" s="5"/>
      <c r="AG57" s="59"/>
      <c r="AH57" s="59"/>
      <c r="AI57" s="59"/>
      <c r="AJ57" s="59"/>
      <c r="AK57" s="59"/>
      <c r="AL57" s="59"/>
      <c r="AM57" s="59"/>
      <c r="AN57" s="59"/>
      <c r="AO57" s="59"/>
      <c r="AP57" s="59"/>
      <c r="AQ57" s="59"/>
      <c r="AR57" s="59"/>
      <c r="AS57" s="59"/>
      <c r="AT57" s="59"/>
      <c r="AU57" s="91"/>
      <c r="AV57" s="92"/>
    </row>
    <row r="58" spans="3:48" s="1" customFormat="1" ht="15" customHeight="1" x14ac:dyDescent="0.2">
      <c r="C58" s="57"/>
      <c r="E58" s="2"/>
      <c r="F58" s="58"/>
      <c r="N58" s="30"/>
      <c r="Q58" s="3"/>
      <c r="AF58" s="5"/>
      <c r="AG58" s="59"/>
      <c r="AH58" s="59"/>
      <c r="AI58" s="59"/>
      <c r="AJ58" s="59"/>
      <c r="AK58" s="59"/>
      <c r="AL58" s="59"/>
      <c r="AM58" s="59"/>
      <c r="AN58" s="59"/>
      <c r="AO58" s="59"/>
      <c r="AP58" s="59"/>
      <c r="AQ58" s="59"/>
      <c r="AR58" s="59"/>
      <c r="AS58" s="59"/>
      <c r="AT58" s="59"/>
      <c r="AU58" s="91"/>
      <c r="AV58" s="92"/>
    </row>
    <row r="59" spans="3:48" s="1" customFormat="1" ht="15" customHeight="1" x14ac:dyDescent="0.2">
      <c r="C59" s="57"/>
      <c r="E59" s="2"/>
      <c r="F59" s="58"/>
      <c r="N59" s="30"/>
      <c r="Q59" s="3"/>
      <c r="AF59" s="5"/>
      <c r="AG59" s="59"/>
      <c r="AH59" s="59"/>
      <c r="AI59" s="59"/>
      <c r="AJ59" s="59"/>
      <c r="AK59" s="59"/>
      <c r="AL59" s="59"/>
      <c r="AM59" s="59"/>
      <c r="AN59" s="59"/>
      <c r="AO59" s="59"/>
      <c r="AP59" s="59"/>
      <c r="AQ59" s="59"/>
      <c r="AR59" s="59"/>
      <c r="AS59" s="59"/>
      <c r="AT59" s="59"/>
      <c r="AU59" s="91"/>
      <c r="AV59" s="92"/>
    </row>
    <row r="60" spans="3:48" s="1" customFormat="1" ht="15" customHeight="1" x14ac:dyDescent="0.2">
      <c r="C60" s="57"/>
      <c r="E60" s="2"/>
      <c r="F60" s="58"/>
      <c r="N60" s="30"/>
      <c r="Q60" s="3"/>
      <c r="AF60" s="5"/>
      <c r="AG60" s="59"/>
      <c r="AH60" s="59"/>
      <c r="AI60" s="59"/>
      <c r="AJ60" s="59"/>
      <c r="AK60" s="59"/>
      <c r="AL60" s="59"/>
      <c r="AM60" s="59"/>
      <c r="AN60" s="59"/>
      <c r="AO60" s="59"/>
      <c r="AP60" s="59"/>
      <c r="AQ60" s="59"/>
      <c r="AR60" s="59"/>
      <c r="AS60" s="59"/>
      <c r="AT60" s="59"/>
      <c r="AU60" s="91"/>
      <c r="AV60" s="92"/>
    </row>
    <row r="61" spans="3:48" s="1" customFormat="1" ht="15" customHeight="1" x14ac:dyDescent="0.2">
      <c r="C61" s="57"/>
      <c r="E61" s="2"/>
      <c r="F61" s="58"/>
      <c r="N61" s="30"/>
      <c r="Q61" s="3"/>
      <c r="AF61" s="5"/>
      <c r="AG61" s="59"/>
      <c r="AH61" s="59"/>
      <c r="AI61" s="59"/>
      <c r="AJ61" s="59"/>
      <c r="AK61" s="59"/>
      <c r="AL61" s="59"/>
      <c r="AM61" s="59"/>
      <c r="AN61" s="59"/>
      <c r="AO61" s="59"/>
      <c r="AP61" s="59"/>
      <c r="AQ61" s="59"/>
      <c r="AR61" s="59"/>
      <c r="AS61" s="59"/>
      <c r="AT61" s="59"/>
      <c r="AU61" s="91"/>
      <c r="AV61" s="92"/>
    </row>
    <row r="62" spans="3:48" s="1" customFormat="1" ht="15" customHeight="1" x14ac:dyDescent="0.2">
      <c r="C62" s="57"/>
      <c r="E62" s="2"/>
      <c r="F62" s="58"/>
      <c r="N62" s="30"/>
      <c r="Q62" s="3"/>
      <c r="AF62" s="5"/>
      <c r="AG62" s="59"/>
      <c r="AH62" s="59"/>
      <c r="AI62" s="59"/>
      <c r="AJ62" s="59"/>
      <c r="AK62" s="59"/>
      <c r="AL62" s="59"/>
      <c r="AM62" s="59"/>
      <c r="AN62" s="59"/>
      <c r="AO62" s="59"/>
      <c r="AP62" s="59"/>
      <c r="AQ62" s="59"/>
      <c r="AR62" s="59"/>
      <c r="AS62" s="59"/>
      <c r="AT62" s="59"/>
      <c r="AU62" s="91"/>
      <c r="AV62" s="92"/>
    </row>
    <row r="63" spans="3:48" s="1" customFormat="1" ht="15" customHeight="1" x14ac:dyDescent="0.2">
      <c r="C63" s="57"/>
      <c r="E63" s="2"/>
      <c r="F63" s="58"/>
      <c r="N63" s="30"/>
      <c r="Q63" s="3"/>
      <c r="AF63" s="5"/>
      <c r="AG63" s="59"/>
      <c r="AH63" s="59"/>
      <c r="AI63" s="59"/>
      <c r="AJ63" s="59"/>
      <c r="AK63" s="59"/>
      <c r="AL63" s="59"/>
      <c r="AM63" s="59"/>
      <c r="AN63" s="59"/>
      <c r="AO63" s="59"/>
      <c r="AP63" s="59"/>
      <c r="AQ63" s="59"/>
      <c r="AR63" s="59"/>
      <c r="AS63" s="59"/>
      <c r="AT63" s="59"/>
      <c r="AU63" s="91"/>
      <c r="AV63" s="92"/>
    </row>
    <row r="64" spans="3:48" s="1" customFormat="1" ht="15" customHeight="1" x14ac:dyDescent="0.2">
      <c r="C64" s="57"/>
      <c r="E64" s="2"/>
      <c r="F64" s="58"/>
      <c r="N64" s="30"/>
      <c r="Q64" s="3"/>
      <c r="AF64" s="5"/>
      <c r="AG64" s="59"/>
      <c r="AH64" s="59"/>
      <c r="AI64" s="59"/>
      <c r="AJ64" s="59"/>
      <c r="AK64" s="59"/>
      <c r="AL64" s="59"/>
      <c r="AM64" s="59"/>
      <c r="AN64" s="59"/>
      <c r="AO64" s="59"/>
      <c r="AP64" s="59"/>
      <c r="AQ64" s="59"/>
      <c r="AR64" s="59"/>
      <c r="AS64" s="59"/>
      <c r="AT64" s="59"/>
      <c r="AU64" s="91"/>
      <c r="AV64" s="92"/>
    </row>
    <row r="65" spans="3:48" s="1" customFormat="1" ht="15" customHeight="1" x14ac:dyDescent="0.2">
      <c r="C65" s="57"/>
      <c r="E65" s="2"/>
      <c r="F65" s="58"/>
      <c r="N65" s="30"/>
      <c r="Q65" s="3"/>
      <c r="AF65" s="5"/>
      <c r="AG65" s="59"/>
      <c r="AH65" s="59"/>
      <c r="AI65" s="59"/>
      <c r="AJ65" s="59"/>
      <c r="AK65" s="59"/>
      <c r="AL65" s="59"/>
      <c r="AM65" s="59"/>
      <c r="AN65" s="59"/>
      <c r="AO65" s="59"/>
      <c r="AP65" s="59"/>
      <c r="AQ65" s="59"/>
      <c r="AR65" s="59"/>
      <c r="AS65" s="59"/>
      <c r="AT65" s="59"/>
      <c r="AU65" s="91"/>
      <c r="AV65" s="92"/>
    </row>
    <row r="66" spans="3:48" s="1" customFormat="1" ht="15" customHeight="1" x14ac:dyDescent="0.2">
      <c r="C66" s="57"/>
      <c r="E66" s="2"/>
      <c r="F66" s="58"/>
      <c r="N66" s="30"/>
      <c r="Q66" s="3"/>
      <c r="AF66" s="5"/>
      <c r="AG66" s="59"/>
      <c r="AH66" s="59"/>
      <c r="AI66" s="59"/>
      <c r="AJ66" s="59"/>
      <c r="AK66" s="59"/>
      <c r="AL66" s="59"/>
      <c r="AM66" s="59"/>
      <c r="AN66" s="59"/>
      <c r="AO66" s="59"/>
      <c r="AP66" s="59"/>
      <c r="AQ66" s="59"/>
      <c r="AR66" s="59"/>
      <c r="AS66" s="59"/>
      <c r="AT66" s="59"/>
      <c r="AU66" s="91"/>
      <c r="AV66" s="92"/>
    </row>
    <row r="67" spans="3:48" s="1" customFormat="1" ht="15" customHeight="1" x14ac:dyDescent="0.2">
      <c r="C67" s="57"/>
      <c r="E67" s="2"/>
      <c r="F67" s="58"/>
      <c r="N67" s="30"/>
      <c r="Q67" s="3"/>
      <c r="AF67" s="5"/>
      <c r="AG67" s="59"/>
      <c r="AH67" s="59"/>
      <c r="AI67" s="59"/>
      <c r="AJ67" s="59"/>
      <c r="AK67" s="59"/>
      <c r="AL67" s="59"/>
      <c r="AM67" s="59"/>
      <c r="AN67" s="59"/>
      <c r="AO67" s="59"/>
      <c r="AP67" s="59"/>
      <c r="AQ67" s="59"/>
      <c r="AR67" s="59"/>
      <c r="AS67" s="59"/>
      <c r="AT67" s="59"/>
      <c r="AU67" s="91"/>
      <c r="AV67" s="92"/>
    </row>
    <row r="68" spans="3:48" s="1" customFormat="1" ht="15" customHeight="1" x14ac:dyDescent="0.2">
      <c r="C68" s="57"/>
      <c r="E68" s="2"/>
      <c r="F68" s="58"/>
      <c r="N68" s="30"/>
      <c r="Q68" s="3"/>
      <c r="AF68" s="5"/>
      <c r="AG68" s="59"/>
      <c r="AH68" s="59"/>
      <c r="AI68" s="59"/>
      <c r="AJ68" s="59"/>
      <c r="AK68" s="59"/>
      <c r="AL68" s="59"/>
      <c r="AM68" s="59"/>
      <c r="AN68" s="59"/>
      <c r="AO68" s="59"/>
      <c r="AP68" s="59"/>
      <c r="AQ68" s="59"/>
      <c r="AR68" s="59"/>
      <c r="AS68" s="59"/>
      <c r="AT68" s="59"/>
      <c r="AU68" s="91"/>
      <c r="AV68" s="92"/>
    </row>
    <row r="69" spans="3:48" s="1" customFormat="1" ht="15" customHeight="1" x14ac:dyDescent="0.2">
      <c r="C69" s="57"/>
      <c r="E69" s="2"/>
      <c r="F69" s="58"/>
      <c r="N69" s="30"/>
      <c r="Q69" s="3"/>
      <c r="AF69" s="5"/>
      <c r="AG69" s="59"/>
      <c r="AH69" s="59"/>
      <c r="AI69" s="59"/>
      <c r="AJ69" s="59"/>
      <c r="AK69" s="59"/>
      <c r="AL69" s="59"/>
      <c r="AM69" s="59"/>
      <c r="AN69" s="59"/>
      <c r="AO69" s="59"/>
      <c r="AP69" s="59"/>
      <c r="AQ69" s="59"/>
      <c r="AR69" s="59"/>
      <c r="AS69" s="59"/>
      <c r="AT69" s="59"/>
      <c r="AU69" s="91"/>
      <c r="AV69" s="92"/>
    </row>
    <row r="70" spans="3:48" s="1" customFormat="1" ht="15" customHeight="1" x14ac:dyDescent="0.2">
      <c r="C70" s="57"/>
      <c r="E70" s="2"/>
      <c r="F70" s="58"/>
      <c r="N70" s="30"/>
      <c r="Q70" s="3"/>
      <c r="AF70" s="5"/>
      <c r="AG70" s="59"/>
      <c r="AH70" s="59"/>
      <c r="AI70" s="59"/>
      <c r="AJ70" s="59"/>
      <c r="AK70" s="59"/>
      <c r="AL70" s="59"/>
      <c r="AM70" s="59"/>
      <c r="AN70" s="59"/>
      <c r="AO70" s="59"/>
      <c r="AP70" s="59"/>
      <c r="AQ70" s="59"/>
      <c r="AR70" s="59"/>
      <c r="AS70" s="59"/>
      <c r="AT70" s="59"/>
      <c r="AU70" s="91"/>
      <c r="AV70" s="92"/>
    </row>
    <row r="71" spans="3:48" s="1" customFormat="1" ht="15" customHeight="1" x14ac:dyDescent="0.2">
      <c r="C71" s="57"/>
      <c r="E71" s="2"/>
      <c r="F71" s="58"/>
      <c r="N71" s="30"/>
      <c r="Q71" s="3"/>
      <c r="AF71" s="5"/>
      <c r="AG71" s="59"/>
      <c r="AH71" s="59"/>
      <c r="AI71" s="59"/>
      <c r="AJ71" s="59"/>
      <c r="AK71" s="59"/>
      <c r="AL71" s="59"/>
      <c r="AM71" s="59"/>
      <c r="AN71" s="59"/>
      <c r="AO71" s="59"/>
      <c r="AP71" s="59"/>
      <c r="AQ71" s="59"/>
      <c r="AR71" s="59"/>
      <c r="AS71" s="59"/>
      <c r="AT71" s="59"/>
      <c r="AU71" s="91"/>
      <c r="AV71" s="92"/>
    </row>
    <row r="72" spans="3:48" s="1" customFormat="1" ht="15" customHeight="1" x14ac:dyDescent="0.2">
      <c r="C72" s="57"/>
      <c r="E72" s="2"/>
      <c r="F72" s="58"/>
      <c r="N72" s="30"/>
      <c r="Q72" s="3"/>
      <c r="AF72" s="5"/>
      <c r="AG72" s="59"/>
      <c r="AH72" s="59"/>
      <c r="AI72" s="59"/>
      <c r="AJ72" s="59"/>
      <c r="AK72" s="59"/>
      <c r="AL72" s="59"/>
      <c r="AM72" s="59"/>
      <c r="AN72" s="59"/>
      <c r="AO72" s="59"/>
      <c r="AP72" s="59"/>
      <c r="AQ72" s="59"/>
      <c r="AR72" s="59"/>
      <c r="AS72" s="59"/>
      <c r="AT72" s="59"/>
      <c r="AU72" s="91"/>
      <c r="AV72" s="92"/>
    </row>
    <row r="73" spans="3:48" s="1" customFormat="1" ht="15" customHeight="1" x14ac:dyDescent="0.2">
      <c r="C73" s="57"/>
      <c r="E73" s="2"/>
      <c r="F73" s="58"/>
      <c r="N73" s="30"/>
      <c r="Q73" s="3"/>
      <c r="AF73" s="5"/>
      <c r="AG73" s="59"/>
      <c r="AH73" s="59"/>
      <c r="AI73" s="59"/>
      <c r="AJ73" s="59"/>
      <c r="AK73" s="59"/>
      <c r="AL73" s="59"/>
      <c r="AM73" s="59"/>
      <c r="AN73" s="59"/>
      <c r="AO73" s="59"/>
      <c r="AP73" s="59"/>
      <c r="AQ73" s="59"/>
      <c r="AR73" s="59"/>
      <c r="AS73" s="59"/>
      <c r="AT73" s="59"/>
      <c r="AU73" s="91"/>
      <c r="AV73" s="92"/>
    </row>
    <row r="74" spans="3:48" s="1" customFormat="1" ht="15" customHeight="1" x14ac:dyDescent="0.2">
      <c r="C74" s="57"/>
      <c r="E74" s="2"/>
      <c r="F74" s="58"/>
      <c r="N74" s="30"/>
      <c r="Q74" s="3"/>
      <c r="AF74" s="5"/>
      <c r="AG74" s="59"/>
      <c r="AH74" s="59"/>
      <c r="AI74" s="59"/>
      <c r="AJ74" s="59"/>
      <c r="AK74" s="59"/>
      <c r="AL74" s="59"/>
      <c r="AM74" s="59"/>
      <c r="AN74" s="59"/>
      <c r="AO74" s="59"/>
      <c r="AP74" s="59"/>
      <c r="AQ74" s="59"/>
      <c r="AR74" s="59"/>
      <c r="AS74" s="59"/>
      <c r="AT74" s="59"/>
      <c r="AU74" s="91"/>
      <c r="AV74" s="92"/>
    </row>
    <row r="75" spans="3:48" s="1" customFormat="1" ht="15" customHeight="1" x14ac:dyDescent="0.2">
      <c r="C75" s="57"/>
      <c r="E75" s="2"/>
      <c r="F75" s="58"/>
      <c r="N75" s="30"/>
      <c r="Q75" s="3"/>
      <c r="AF75" s="5"/>
      <c r="AG75" s="59"/>
      <c r="AH75" s="59"/>
      <c r="AI75" s="59"/>
      <c r="AJ75" s="59"/>
      <c r="AK75" s="59"/>
      <c r="AL75" s="59"/>
      <c r="AM75" s="59"/>
      <c r="AN75" s="59"/>
      <c r="AO75" s="59"/>
      <c r="AP75" s="59"/>
      <c r="AQ75" s="59"/>
      <c r="AR75" s="59"/>
      <c r="AS75" s="59"/>
      <c r="AT75" s="59"/>
      <c r="AU75" s="91"/>
      <c r="AV75" s="92"/>
    </row>
    <row r="76" spans="3:48" s="1" customFormat="1" ht="15" customHeight="1" x14ac:dyDescent="0.2">
      <c r="C76" s="57"/>
      <c r="E76" s="2"/>
      <c r="F76" s="58"/>
      <c r="N76" s="30"/>
      <c r="Q76" s="3"/>
      <c r="AF76" s="5"/>
      <c r="AG76" s="59"/>
      <c r="AH76" s="59"/>
      <c r="AI76" s="59"/>
      <c r="AJ76" s="59"/>
      <c r="AK76" s="59"/>
      <c r="AL76" s="59"/>
      <c r="AM76" s="59"/>
      <c r="AN76" s="59"/>
      <c r="AO76" s="59"/>
      <c r="AP76" s="59"/>
      <c r="AQ76" s="59"/>
      <c r="AR76" s="59"/>
      <c r="AS76" s="59"/>
      <c r="AT76" s="59"/>
      <c r="AU76" s="91"/>
      <c r="AV76" s="92"/>
    </row>
    <row r="77" spans="3:48" s="1" customFormat="1" ht="15" customHeight="1" x14ac:dyDescent="0.2">
      <c r="C77" s="57"/>
      <c r="E77" s="2"/>
      <c r="F77" s="58"/>
      <c r="N77" s="30"/>
      <c r="Q77" s="3"/>
      <c r="AF77" s="5"/>
      <c r="AG77" s="59"/>
      <c r="AH77" s="59"/>
      <c r="AI77" s="59"/>
      <c r="AJ77" s="59"/>
      <c r="AK77" s="59"/>
      <c r="AL77" s="59"/>
      <c r="AM77" s="59"/>
      <c r="AN77" s="59"/>
      <c r="AO77" s="59"/>
      <c r="AP77" s="59"/>
      <c r="AQ77" s="59"/>
      <c r="AR77" s="59"/>
      <c r="AS77" s="59"/>
      <c r="AT77" s="59"/>
      <c r="AU77" s="91"/>
      <c r="AV77" s="92"/>
    </row>
    <row r="78" spans="3:48" s="1" customFormat="1" ht="15" customHeight="1" x14ac:dyDescent="0.2">
      <c r="C78" s="57"/>
      <c r="E78" s="2"/>
      <c r="F78" s="58"/>
      <c r="N78" s="30"/>
      <c r="Q78" s="3"/>
      <c r="AF78" s="5"/>
      <c r="AG78" s="59"/>
      <c r="AH78" s="59"/>
      <c r="AI78" s="59"/>
      <c r="AJ78" s="59"/>
      <c r="AK78" s="59"/>
      <c r="AL78" s="59"/>
      <c r="AM78" s="59"/>
      <c r="AN78" s="59"/>
      <c r="AO78" s="59"/>
      <c r="AP78" s="59"/>
      <c r="AQ78" s="59"/>
      <c r="AR78" s="59"/>
      <c r="AS78" s="59"/>
      <c r="AT78" s="59"/>
      <c r="AU78" s="91"/>
      <c r="AV78" s="92"/>
    </row>
    <row r="79" spans="3:48" s="1" customFormat="1" ht="15" customHeight="1" x14ac:dyDescent="0.2">
      <c r="C79" s="57"/>
      <c r="E79" s="2"/>
      <c r="F79" s="58"/>
      <c r="N79" s="30"/>
      <c r="Q79" s="3"/>
      <c r="AF79" s="5"/>
      <c r="AG79" s="59"/>
      <c r="AH79" s="59"/>
      <c r="AI79" s="59"/>
      <c r="AJ79" s="59"/>
      <c r="AK79" s="59"/>
      <c r="AL79" s="59"/>
      <c r="AM79" s="59"/>
      <c r="AN79" s="59"/>
      <c r="AO79" s="59"/>
      <c r="AP79" s="59"/>
      <c r="AQ79" s="59"/>
      <c r="AR79" s="59"/>
      <c r="AS79" s="59"/>
      <c r="AT79" s="59"/>
      <c r="AU79" s="91"/>
      <c r="AV79" s="92"/>
    </row>
    <row r="80" spans="3:48" s="1" customFormat="1" ht="15" customHeight="1" x14ac:dyDescent="0.2">
      <c r="C80" s="57"/>
      <c r="E80" s="2"/>
      <c r="F80" s="58"/>
      <c r="N80" s="30"/>
      <c r="Q80" s="3"/>
      <c r="AF80" s="5"/>
      <c r="AG80" s="59"/>
      <c r="AH80" s="59"/>
      <c r="AI80" s="59"/>
      <c r="AJ80" s="59"/>
      <c r="AK80" s="59"/>
      <c r="AL80" s="59"/>
      <c r="AM80" s="59"/>
      <c r="AN80" s="59"/>
      <c r="AO80" s="59"/>
      <c r="AP80" s="59"/>
      <c r="AQ80" s="59"/>
      <c r="AR80" s="59"/>
      <c r="AS80" s="59"/>
      <c r="AT80" s="59"/>
      <c r="AU80" s="91"/>
      <c r="AV80" s="92"/>
    </row>
    <row r="81" spans="3:48" s="1" customFormat="1" ht="15" customHeight="1" x14ac:dyDescent="0.2">
      <c r="C81" s="57"/>
      <c r="E81" s="2"/>
      <c r="F81" s="58"/>
      <c r="N81" s="30"/>
      <c r="Q81" s="3"/>
      <c r="AF81" s="5"/>
      <c r="AG81" s="59"/>
      <c r="AH81" s="59"/>
      <c r="AI81" s="59"/>
      <c r="AJ81" s="59"/>
      <c r="AK81" s="59"/>
      <c r="AL81" s="59"/>
      <c r="AM81" s="59"/>
      <c r="AN81" s="59"/>
      <c r="AO81" s="59"/>
      <c r="AP81" s="59"/>
      <c r="AQ81" s="59"/>
      <c r="AR81" s="59"/>
      <c r="AS81" s="59"/>
      <c r="AT81" s="59"/>
      <c r="AU81" s="91"/>
      <c r="AV81" s="92"/>
    </row>
    <row r="82" spans="3:48" s="1" customFormat="1" ht="15" customHeight="1" x14ac:dyDescent="0.2">
      <c r="C82" s="57"/>
      <c r="E82" s="2"/>
      <c r="F82" s="58"/>
      <c r="N82" s="30"/>
      <c r="Q82" s="3"/>
      <c r="AF82" s="5"/>
      <c r="AG82" s="59"/>
      <c r="AH82" s="59"/>
      <c r="AI82" s="59"/>
      <c r="AJ82" s="59"/>
      <c r="AK82" s="59"/>
      <c r="AL82" s="59"/>
      <c r="AM82" s="59"/>
      <c r="AN82" s="59"/>
      <c r="AO82" s="59"/>
      <c r="AP82" s="59"/>
      <c r="AQ82" s="59"/>
      <c r="AR82" s="59"/>
      <c r="AS82" s="59"/>
      <c r="AT82" s="59"/>
      <c r="AU82" s="91"/>
      <c r="AV82" s="92"/>
    </row>
    <row r="83" spans="3:48" s="1" customFormat="1" ht="15" customHeight="1" x14ac:dyDescent="0.2">
      <c r="C83" s="57"/>
      <c r="E83" s="2"/>
      <c r="F83" s="58"/>
      <c r="N83" s="30"/>
      <c r="Q83" s="3"/>
      <c r="AF83" s="5"/>
      <c r="AG83" s="59"/>
      <c r="AH83" s="59"/>
      <c r="AI83" s="59"/>
      <c r="AJ83" s="59"/>
      <c r="AK83" s="59"/>
      <c r="AL83" s="59"/>
      <c r="AM83" s="59"/>
      <c r="AN83" s="59"/>
      <c r="AO83" s="59"/>
      <c r="AP83" s="59"/>
      <c r="AQ83" s="59"/>
      <c r="AR83" s="59"/>
      <c r="AS83" s="59"/>
      <c r="AT83" s="59"/>
      <c r="AU83" s="91"/>
      <c r="AV83" s="92"/>
    </row>
    <row r="84" spans="3:48" s="1" customFormat="1" ht="15" customHeight="1" x14ac:dyDescent="0.2">
      <c r="C84" s="57"/>
      <c r="E84" s="2"/>
      <c r="F84" s="58"/>
      <c r="N84" s="30"/>
      <c r="Q84" s="3"/>
      <c r="AF84" s="5"/>
      <c r="AG84" s="59"/>
      <c r="AH84" s="59"/>
      <c r="AI84" s="59"/>
      <c r="AJ84" s="59"/>
      <c r="AK84" s="59"/>
      <c r="AL84" s="59"/>
      <c r="AM84" s="59"/>
      <c r="AN84" s="59"/>
      <c r="AO84" s="59"/>
      <c r="AP84" s="59"/>
      <c r="AQ84" s="59"/>
      <c r="AR84" s="59"/>
      <c r="AS84" s="59"/>
      <c r="AT84" s="59"/>
      <c r="AU84" s="91"/>
      <c r="AV84" s="92"/>
    </row>
    <row r="85" spans="3:48" s="1" customFormat="1" ht="15" customHeight="1" x14ac:dyDescent="0.2">
      <c r="C85" s="57"/>
      <c r="E85" s="2"/>
      <c r="F85" s="58"/>
      <c r="N85" s="30"/>
      <c r="Q85" s="3"/>
      <c r="AF85" s="5"/>
      <c r="AG85" s="59"/>
      <c r="AH85" s="59"/>
      <c r="AI85" s="59"/>
      <c r="AJ85" s="59"/>
      <c r="AK85" s="59"/>
      <c r="AL85" s="59"/>
      <c r="AM85" s="59"/>
      <c r="AN85" s="59"/>
      <c r="AO85" s="59"/>
      <c r="AP85" s="59"/>
      <c r="AQ85" s="59"/>
      <c r="AR85" s="59"/>
      <c r="AS85" s="59"/>
      <c r="AT85" s="59"/>
      <c r="AU85" s="91"/>
      <c r="AV85" s="92"/>
    </row>
    <row r="86" spans="3:48" s="1" customFormat="1" ht="15" customHeight="1" x14ac:dyDescent="0.2">
      <c r="C86" s="57"/>
      <c r="E86" s="2"/>
      <c r="F86" s="58"/>
      <c r="N86" s="30"/>
      <c r="Q86" s="3"/>
      <c r="AF86" s="5"/>
      <c r="AG86" s="59"/>
      <c r="AH86" s="59"/>
      <c r="AI86" s="59"/>
      <c r="AJ86" s="59"/>
      <c r="AK86" s="59"/>
      <c r="AL86" s="59"/>
      <c r="AM86" s="59"/>
      <c r="AN86" s="59"/>
      <c r="AO86" s="59"/>
      <c r="AP86" s="59"/>
      <c r="AQ86" s="59"/>
      <c r="AR86" s="59"/>
      <c r="AS86" s="59"/>
      <c r="AT86" s="59"/>
      <c r="AU86" s="91"/>
      <c r="AV86" s="92"/>
    </row>
    <row r="87" spans="3:48" s="1" customFormat="1" ht="15" customHeight="1" x14ac:dyDescent="0.2">
      <c r="C87" s="57"/>
      <c r="E87" s="2"/>
      <c r="F87" s="58"/>
      <c r="N87" s="30"/>
      <c r="Q87" s="3"/>
      <c r="AF87" s="5"/>
      <c r="AG87" s="59"/>
      <c r="AH87" s="59"/>
      <c r="AI87" s="59"/>
      <c r="AJ87" s="59"/>
      <c r="AK87" s="59"/>
      <c r="AL87" s="59"/>
      <c r="AM87" s="59"/>
      <c r="AN87" s="59"/>
      <c r="AO87" s="59"/>
      <c r="AP87" s="59"/>
      <c r="AQ87" s="59"/>
      <c r="AR87" s="59"/>
      <c r="AS87" s="59"/>
      <c r="AT87" s="59"/>
      <c r="AU87" s="91"/>
      <c r="AV87" s="92"/>
    </row>
    <row r="88" spans="3:48" s="1" customFormat="1" ht="15" customHeight="1" x14ac:dyDescent="0.2">
      <c r="C88" s="57"/>
      <c r="E88" s="2"/>
      <c r="F88" s="58"/>
      <c r="N88" s="30"/>
      <c r="Q88" s="3"/>
      <c r="AF88" s="5"/>
      <c r="AG88" s="59"/>
      <c r="AH88" s="59"/>
      <c r="AI88" s="59"/>
      <c r="AJ88" s="59"/>
      <c r="AK88" s="59"/>
      <c r="AL88" s="59"/>
      <c r="AM88" s="59"/>
      <c r="AN88" s="59"/>
      <c r="AO88" s="59"/>
      <c r="AP88" s="59"/>
      <c r="AQ88" s="59"/>
      <c r="AR88" s="59"/>
      <c r="AS88" s="59"/>
      <c r="AT88" s="59"/>
      <c r="AU88" s="91"/>
      <c r="AV88" s="92"/>
    </row>
    <row r="89" spans="3:48" s="1" customFormat="1" ht="15" customHeight="1" x14ac:dyDescent="0.2">
      <c r="C89" s="57"/>
      <c r="E89" s="2"/>
      <c r="F89" s="58"/>
      <c r="N89" s="30"/>
      <c r="Q89" s="3"/>
      <c r="AF89" s="5"/>
      <c r="AG89" s="59"/>
      <c r="AH89" s="59"/>
      <c r="AI89" s="59"/>
      <c r="AJ89" s="59"/>
      <c r="AK89" s="59"/>
      <c r="AL89" s="59"/>
      <c r="AM89" s="59"/>
      <c r="AN89" s="59"/>
      <c r="AO89" s="59"/>
      <c r="AP89" s="59"/>
      <c r="AQ89" s="59"/>
      <c r="AR89" s="59"/>
      <c r="AS89" s="59"/>
      <c r="AT89" s="59"/>
      <c r="AU89" s="91"/>
      <c r="AV89" s="92"/>
    </row>
    <row r="90" spans="3:48" s="1" customFormat="1" ht="15" customHeight="1" x14ac:dyDescent="0.2">
      <c r="C90" s="57"/>
      <c r="E90" s="2"/>
      <c r="F90" s="58"/>
      <c r="N90" s="30"/>
      <c r="Q90" s="3"/>
      <c r="AF90" s="5"/>
      <c r="AG90" s="59"/>
      <c r="AH90" s="59"/>
      <c r="AI90" s="59"/>
      <c r="AJ90" s="59"/>
      <c r="AK90" s="59"/>
      <c r="AL90" s="59"/>
      <c r="AM90" s="59"/>
      <c r="AN90" s="59"/>
      <c r="AO90" s="59"/>
      <c r="AP90" s="59"/>
      <c r="AQ90" s="59"/>
      <c r="AR90" s="59"/>
      <c r="AS90" s="59"/>
      <c r="AT90" s="59"/>
      <c r="AU90" s="91"/>
      <c r="AV90" s="92"/>
    </row>
    <row r="91" spans="3:48" s="1" customFormat="1" ht="15" customHeight="1" x14ac:dyDescent="0.2">
      <c r="C91" s="57"/>
      <c r="E91" s="2"/>
      <c r="F91" s="58"/>
      <c r="N91" s="30"/>
      <c r="Q91" s="3"/>
      <c r="AF91" s="5"/>
      <c r="AG91" s="59"/>
      <c r="AH91" s="59"/>
      <c r="AI91" s="59"/>
      <c r="AJ91" s="59"/>
      <c r="AK91" s="59"/>
      <c r="AL91" s="59"/>
      <c r="AM91" s="59"/>
      <c r="AN91" s="59"/>
      <c r="AO91" s="59"/>
      <c r="AP91" s="59"/>
      <c r="AQ91" s="59"/>
      <c r="AR91" s="59"/>
      <c r="AS91" s="59"/>
      <c r="AT91" s="59"/>
      <c r="AU91" s="91"/>
      <c r="AV91" s="92"/>
    </row>
    <row r="92" spans="3:48" s="1" customFormat="1" ht="15" customHeight="1" x14ac:dyDescent="0.2">
      <c r="C92" s="57"/>
      <c r="E92" s="2"/>
      <c r="F92" s="58"/>
      <c r="N92" s="30"/>
      <c r="Q92" s="3"/>
      <c r="AF92" s="5"/>
      <c r="AG92" s="59"/>
      <c r="AH92" s="59"/>
      <c r="AI92" s="59"/>
      <c r="AJ92" s="59"/>
      <c r="AK92" s="59"/>
      <c r="AL92" s="59"/>
      <c r="AM92" s="59"/>
      <c r="AN92" s="59"/>
      <c r="AO92" s="59"/>
      <c r="AP92" s="59"/>
      <c r="AQ92" s="59"/>
      <c r="AR92" s="59"/>
      <c r="AS92" s="59"/>
      <c r="AT92" s="59"/>
      <c r="AU92" s="91"/>
      <c r="AV92" s="92"/>
    </row>
    <row r="93" spans="3:48" s="1" customFormat="1" ht="15" customHeight="1" x14ac:dyDescent="0.2">
      <c r="C93" s="57"/>
      <c r="E93" s="2"/>
      <c r="F93" s="58"/>
      <c r="N93" s="30"/>
      <c r="Q93" s="3"/>
      <c r="AF93" s="5"/>
      <c r="AG93" s="59"/>
      <c r="AH93" s="59"/>
      <c r="AI93" s="59"/>
      <c r="AJ93" s="59"/>
      <c r="AK93" s="59"/>
      <c r="AL93" s="59"/>
      <c r="AM93" s="59"/>
      <c r="AN93" s="59"/>
      <c r="AO93" s="59"/>
      <c r="AP93" s="59"/>
      <c r="AQ93" s="59"/>
      <c r="AR93" s="59"/>
      <c r="AS93" s="59"/>
      <c r="AT93" s="59"/>
      <c r="AU93" s="91"/>
      <c r="AV93" s="92"/>
    </row>
    <row r="94" spans="3:48" s="1" customFormat="1" ht="15" customHeight="1" x14ac:dyDescent="0.2">
      <c r="C94" s="57"/>
      <c r="E94" s="2"/>
      <c r="F94" s="58"/>
      <c r="N94" s="30"/>
      <c r="Q94" s="3"/>
      <c r="AF94" s="5"/>
      <c r="AG94" s="59"/>
      <c r="AH94" s="59"/>
      <c r="AI94" s="59"/>
      <c r="AJ94" s="59"/>
      <c r="AK94" s="59"/>
      <c r="AL94" s="59"/>
      <c r="AM94" s="59"/>
      <c r="AN94" s="59"/>
      <c r="AO94" s="59"/>
      <c r="AP94" s="59"/>
      <c r="AQ94" s="59"/>
      <c r="AR94" s="59"/>
      <c r="AS94" s="59"/>
      <c r="AT94" s="59"/>
      <c r="AU94" s="91"/>
      <c r="AV94" s="92"/>
    </row>
    <row r="95" spans="3:48" s="1" customFormat="1" ht="15" customHeight="1" x14ac:dyDescent="0.2">
      <c r="C95" s="57"/>
      <c r="E95" s="2"/>
      <c r="F95" s="58"/>
      <c r="N95" s="30"/>
      <c r="Q95" s="3"/>
      <c r="AF95" s="5"/>
      <c r="AG95" s="59"/>
      <c r="AH95" s="59"/>
      <c r="AI95" s="59"/>
      <c r="AJ95" s="59"/>
      <c r="AK95" s="59"/>
      <c r="AL95" s="59"/>
      <c r="AM95" s="59"/>
      <c r="AN95" s="59"/>
      <c r="AO95" s="59"/>
      <c r="AP95" s="59"/>
      <c r="AQ95" s="59"/>
      <c r="AR95" s="59"/>
      <c r="AS95" s="59"/>
      <c r="AT95" s="59"/>
      <c r="AU95" s="91"/>
      <c r="AV95" s="92"/>
    </row>
    <row r="96" spans="3:48" s="1" customFormat="1" ht="15" customHeight="1" x14ac:dyDescent="0.2">
      <c r="C96" s="57"/>
      <c r="E96" s="2"/>
      <c r="F96" s="58"/>
      <c r="N96" s="30"/>
      <c r="Q96" s="3"/>
      <c r="AF96" s="5"/>
      <c r="AG96" s="59"/>
      <c r="AH96" s="59"/>
      <c r="AI96" s="59"/>
      <c r="AJ96" s="59"/>
      <c r="AK96" s="59"/>
      <c r="AL96" s="59"/>
      <c r="AM96" s="59"/>
      <c r="AN96" s="59"/>
      <c r="AO96" s="59"/>
      <c r="AP96" s="59"/>
      <c r="AQ96" s="59"/>
      <c r="AR96" s="59"/>
      <c r="AS96" s="59"/>
      <c r="AT96" s="59"/>
      <c r="AU96" s="91"/>
      <c r="AV96" s="92"/>
    </row>
    <row r="97" spans="3:48" s="1" customFormat="1" ht="15" customHeight="1" x14ac:dyDescent="0.2">
      <c r="C97" s="57"/>
      <c r="E97" s="2"/>
      <c r="F97" s="58"/>
      <c r="N97" s="30"/>
      <c r="Q97" s="3"/>
      <c r="AF97" s="5"/>
      <c r="AG97" s="59"/>
      <c r="AH97" s="59"/>
      <c r="AI97" s="59"/>
      <c r="AJ97" s="59"/>
      <c r="AK97" s="59"/>
      <c r="AL97" s="59"/>
      <c r="AM97" s="59"/>
      <c r="AN97" s="59"/>
      <c r="AO97" s="59"/>
      <c r="AP97" s="59"/>
      <c r="AQ97" s="59"/>
      <c r="AR97" s="59"/>
      <c r="AS97" s="59"/>
      <c r="AT97" s="59"/>
      <c r="AU97" s="91"/>
      <c r="AV97" s="92"/>
    </row>
    <row r="98" spans="3:48" s="1" customFormat="1" ht="15" customHeight="1" x14ac:dyDescent="0.2">
      <c r="C98" s="57"/>
      <c r="E98" s="2"/>
      <c r="F98" s="58"/>
      <c r="N98" s="30"/>
      <c r="Q98" s="3"/>
      <c r="AF98" s="5"/>
      <c r="AG98" s="59"/>
      <c r="AH98" s="59"/>
      <c r="AI98" s="59"/>
      <c r="AJ98" s="59"/>
      <c r="AK98" s="59"/>
      <c r="AL98" s="59"/>
      <c r="AM98" s="59"/>
      <c r="AN98" s="59"/>
      <c r="AO98" s="59"/>
      <c r="AP98" s="59"/>
      <c r="AQ98" s="59"/>
      <c r="AR98" s="59"/>
      <c r="AS98" s="59"/>
      <c r="AT98" s="59"/>
      <c r="AU98" s="91"/>
      <c r="AV98" s="92"/>
    </row>
    <row r="99" spans="3:48" s="1" customFormat="1" ht="15" customHeight="1" x14ac:dyDescent="0.2">
      <c r="C99" s="57"/>
      <c r="E99" s="2"/>
      <c r="F99" s="58"/>
      <c r="N99" s="30"/>
      <c r="Q99" s="3"/>
      <c r="AF99" s="5"/>
      <c r="AG99" s="59"/>
      <c r="AH99" s="59"/>
      <c r="AI99" s="59"/>
      <c r="AJ99" s="59"/>
      <c r="AK99" s="59"/>
      <c r="AL99" s="59"/>
      <c r="AM99" s="59"/>
      <c r="AN99" s="59"/>
      <c r="AO99" s="59"/>
      <c r="AP99" s="59"/>
      <c r="AQ99" s="59"/>
      <c r="AR99" s="59"/>
      <c r="AS99" s="59"/>
      <c r="AT99" s="59"/>
      <c r="AU99" s="91"/>
      <c r="AV99" s="92"/>
    </row>
    <row r="100" spans="3:48" s="1" customFormat="1" ht="15" customHeight="1" x14ac:dyDescent="0.2">
      <c r="C100" s="57"/>
      <c r="E100" s="2"/>
      <c r="F100" s="58"/>
      <c r="N100" s="30"/>
      <c r="Q100" s="3"/>
      <c r="AF100" s="5"/>
      <c r="AG100" s="59"/>
      <c r="AH100" s="59"/>
      <c r="AI100" s="59"/>
      <c r="AJ100" s="59"/>
      <c r="AK100" s="59"/>
      <c r="AL100" s="59"/>
      <c r="AM100" s="59"/>
      <c r="AN100" s="59"/>
      <c r="AO100" s="59"/>
      <c r="AP100" s="59"/>
      <c r="AQ100" s="59"/>
      <c r="AR100" s="59"/>
      <c r="AS100" s="59"/>
      <c r="AT100" s="59"/>
      <c r="AU100" s="91"/>
      <c r="AV100" s="92"/>
    </row>
    <row r="101" spans="3:48" s="1" customFormat="1" ht="15" customHeight="1" x14ac:dyDescent="0.2">
      <c r="C101" s="57"/>
      <c r="E101" s="2"/>
      <c r="F101" s="58"/>
      <c r="N101" s="30"/>
      <c r="Q101" s="3"/>
      <c r="AF101" s="5"/>
      <c r="AG101" s="59"/>
      <c r="AH101" s="59"/>
      <c r="AI101" s="59"/>
      <c r="AJ101" s="59"/>
      <c r="AK101" s="59"/>
      <c r="AL101" s="59"/>
      <c r="AM101" s="59"/>
      <c r="AN101" s="59"/>
      <c r="AO101" s="59"/>
      <c r="AP101" s="59"/>
      <c r="AQ101" s="59"/>
      <c r="AR101" s="59"/>
      <c r="AS101" s="59"/>
      <c r="AT101" s="59"/>
      <c r="AU101" s="91"/>
      <c r="AV101" s="92"/>
    </row>
    <row r="102" spans="3:48" s="1" customFormat="1" ht="15" customHeight="1" x14ac:dyDescent="0.2">
      <c r="C102" s="57"/>
      <c r="E102" s="2"/>
      <c r="F102" s="58"/>
      <c r="N102" s="30"/>
      <c r="Q102" s="3"/>
      <c r="AF102" s="5"/>
      <c r="AG102" s="59"/>
      <c r="AH102" s="59"/>
      <c r="AI102" s="59"/>
      <c r="AJ102" s="59"/>
      <c r="AK102" s="59"/>
      <c r="AL102" s="59"/>
      <c r="AM102" s="59"/>
      <c r="AN102" s="59"/>
      <c r="AO102" s="59"/>
      <c r="AP102" s="59"/>
      <c r="AQ102" s="59"/>
      <c r="AR102" s="59"/>
      <c r="AS102" s="59"/>
      <c r="AT102" s="59"/>
      <c r="AU102" s="91"/>
      <c r="AV102" s="92"/>
    </row>
    <row r="103" spans="3:48" s="1" customFormat="1" ht="15" customHeight="1" x14ac:dyDescent="0.2">
      <c r="C103" s="57"/>
      <c r="E103" s="2"/>
      <c r="F103" s="58"/>
      <c r="N103" s="30"/>
      <c r="Q103" s="3"/>
      <c r="AF103" s="5"/>
      <c r="AG103" s="59"/>
      <c r="AH103" s="59"/>
      <c r="AI103" s="59"/>
      <c r="AJ103" s="59"/>
      <c r="AK103" s="59"/>
      <c r="AL103" s="59"/>
      <c r="AM103" s="59"/>
      <c r="AN103" s="59"/>
      <c r="AO103" s="59"/>
      <c r="AP103" s="59"/>
      <c r="AQ103" s="59"/>
      <c r="AR103" s="59"/>
      <c r="AS103" s="59"/>
      <c r="AT103" s="59"/>
      <c r="AU103" s="91"/>
      <c r="AV103" s="92"/>
    </row>
    <row r="104" spans="3:48" s="1" customFormat="1" ht="15" customHeight="1" x14ac:dyDescent="0.2">
      <c r="C104" s="57"/>
      <c r="E104" s="2"/>
      <c r="F104" s="58"/>
      <c r="N104" s="30"/>
      <c r="Q104" s="3"/>
      <c r="AF104" s="5"/>
      <c r="AG104" s="59"/>
      <c r="AH104" s="59"/>
      <c r="AI104" s="59"/>
      <c r="AJ104" s="59"/>
      <c r="AK104" s="59"/>
      <c r="AL104" s="59"/>
      <c r="AM104" s="59"/>
      <c r="AN104" s="59"/>
      <c r="AO104" s="59"/>
      <c r="AP104" s="59"/>
      <c r="AQ104" s="59"/>
      <c r="AR104" s="59"/>
      <c r="AS104" s="59"/>
      <c r="AT104" s="59"/>
      <c r="AU104" s="91"/>
      <c r="AV104" s="92"/>
    </row>
    <row r="105" spans="3:48" s="1" customFormat="1" ht="15" customHeight="1" x14ac:dyDescent="0.2">
      <c r="C105" s="57"/>
      <c r="E105" s="2"/>
      <c r="F105" s="58"/>
      <c r="N105" s="30"/>
      <c r="Q105" s="3"/>
      <c r="AF105" s="5"/>
      <c r="AG105" s="59"/>
      <c r="AH105" s="59"/>
      <c r="AI105" s="59"/>
      <c r="AJ105" s="59"/>
      <c r="AK105" s="59"/>
      <c r="AL105" s="59"/>
      <c r="AM105" s="59"/>
      <c r="AN105" s="59"/>
      <c r="AO105" s="59"/>
      <c r="AP105" s="59"/>
      <c r="AQ105" s="59"/>
      <c r="AR105" s="59"/>
      <c r="AS105" s="59"/>
      <c r="AT105" s="59"/>
      <c r="AU105" s="91"/>
      <c r="AV105" s="92"/>
    </row>
    <row r="106" spans="3:48" s="1" customFormat="1" ht="15" customHeight="1" x14ac:dyDescent="0.2">
      <c r="C106" s="57"/>
      <c r="E106" s="2"/>
      <c r="F106" s="58"/>
      <c r="N106" s="30"/>
      <c r="Q106" s="3"/>
      <c r="AF106" s="5"/>
      <c r="AG106" s="59"/>
      <c r="AH106" s="59"/>
      <c r="AI106" s="59"/>
      <c r="AJ106" s="59"/>
      <c r="AK106" s="59"/>
      <c r="AL106" s="59"/>
      <c r="AM106" s="59"/>
      <c r="AN106" s="59"/>
      <c r="AO106" s="59"/>
      <c r="AP106" s="59"/>
      <c r="AQ106" s="59"/>
      <c r="AR106" s="59"/>
      <c r="AS106" s="59"/>
      <c r="AT106" s="59"/>
      <c r="AU106" s="91"/>
      <c r="AV106" s="92"/>
    </row>
    <row r="107" spans="3:48" s="1" customFormat="1" ht="15" customHeight="1" x14ac:dyDescent="0.2">
      <c r="C107" s="57"/>
      <c r="E107" s="2"/>
      <c r="F107" s="58"/>
      <c r="N107" s="30"/>
      <c r="Q107" s="3"/>
      <c r="AF107" s="5"/>
      <c r="AG107" s="59"/>
      <c r="AH107" s="59"/>
      <c r="AI107" s="59"/>
      <c r="AJ107" s="59"/>
      <c r="AK107" s="59"/>
      <c r="AL107" s="59"/>
      <c r="AM107" s="59"/>
      <c r="AN107" s="59"/>
      <c r="AO107" s="59"/>
      <c r="AP107" s="59"/>
      <c r="AQ107" s="59"/>
      <c r="AR107" s="59"/>
      <c r="AS107" s="59"/>
      <c r="AT107" s="59"/>
      <c r="AU107" s="91"/>
      <c r="AV107" s="92"/>
    </row>
    <row r="108" spans="3:48" s="1" customFormat="1" ht="15" customHeight="1" x14ac:dyDescent="0.2">
      <c r="C108" s="57"/>
      <c r="E108" s="2"/>
      <c r="F108" s="58"/>
      <c r="N108" s="30"/>
      <c r="Q108" s="3"/>
      <c r="AF108" s="5"/>
      <c r="AG108" s="59"/>
      <c r="AH108" s="59"/>
      <c r="AI108" s="59"/>
      <c r="AJ108" s="59"/>
      <c r="AK108" s="59"/>
      <c r="AL108" s="59"/>
      <c r="AM108" s="59"/>
      <c r="AN108" s="59"/>
      <c r="AO108" s="59"/>
      <c r="AP108" s="59"/>
      <c r="AQ108" s="59"/>
      <c r="AR108" s="59"/>
      <c r="AS108" s="59"/>
      <c r="AT108" s="59"/>
      <c r="AU108" s="91"/>
      <c r="AV108" s="92"/>
    </row>
    <row r="109" spans="3:48" s="1" customFormat="1" ht="15" customHeight="1" x14ac:dyDescent="0.2">
      <c r="C109" s="57"/>
      <c r="E109" s="2"/>
      <c r="F109" s="58"/>
      <c r="N109" s="30"/>
      <c r="Q109" s="3"/>
      <c r="AF109" s="5"/>
      <c r="AG109" s="59"/>
      <c r="AH109" s="59"/>
      <c r="AI109" s="59"/>
      <c r="AJ109" s="59"/>
      <c r="AK109" s="59"/>
      <c r="AL109" s="59"/>
      <c r="AM109" s="59"/>
      <c r="AN109" s="59"/>
      <c r="AO109" s="59"/>
      <c r="AP109" s="59"/>
      <c r="AQ109" s="59"/>
      <c r="AR109" s="59"/>
      <c r="AS109" s="59"/>
      <c r="AT109" s="59"/>
      <c r="AU109" s="91"/>
      <c r="AV109" s="92"/>
    </row>
    <row r="110" spans="3:48" s="1" customFormat="1" ht="15" customHeight="1" x14ac:dyDescent="0.2">
      <c r="C110" s="57"/>
      <c r="E110" s="2"/>
      <c r="F110" s="58"/>
      <c r="N110" s="30"/>
      <c r="Q110" s="3"/>
      <c r="AF110" s="5"/>
      <c r="AG110" s="59"/>
      <c r="AH110" s="59"/>
      <c r="AI110" s="59"/>
      <c r="AJ110" s="59"/>
      <c r="AK110" s="59"/>
      <c r="AL110" s="59"/>
      <c r="AM110" s="59"/>
      <c r="AN110" s="59"/>
      <c r="AO110" s="59"/>
      <c r="AP110" s="59"/>
      <c r="AQ110" s="59"/>
      <c r="AR110" s="59"/>
      <c r="AS110" s="59"/>
      <c r="AT110" s="59"/>
      <c r="AU110" s="91"/>
      <c r="AV110" s="92"/>
    </row>
    <row r="111" spans="3:48" s="1" customFormat="1" ht="15" customHeight="1" x14ac:dyDescent="0.2">
      <c r="C111" s="57"/>
      <c r="E111" s="2"/>
      <c r="F111" s="58"/>
      <c r="N111" s="30"/>
      <c r="Q111" s="3"/>
      <c r="AF111" s="5"/>
      <c r="AG111" s="59"/>
      <c r="AH111" s="59"/>
      <c r="AI111" s="59"/>
      <c r="AJ111" s="59"/>
      <c r="AK111" s="59"/>
      <c r="AL111" s="59"/>
      <c r="AM111" s="59"/>
      <c r="AN111" s="59"/>
      <c r="AO111" s="59"/>
      <c r="AP111" s="59"/>
      <c r="AQ111" s="59"/>
      <c r="AR111" s="59"/>
      <c r="AS111" s="59"/>
      <c r="AT111" s="59"/>
      <c r="AU111" s="91"/>
      <c r="AV111" s="92"/>
    </row>
    <row r="112" spans="3:48" s="1" customFormat="1" ht="15" customHeight="1" x14ac:dyDescent="0.2">
      <c r="C112" s="57"/>
      <c r="E112" s="2"/>
      <c r="F112" s="58"/>
      <c r="N112" s="30"/>
      <c r="Q112" s="3"/>
      <c r="AF112" s="5"/>
      <c r="AG112" s="59"/>
      <c r="AH112" s="59"/>
      <c r="AI112" s="59"/>
      <c r="AJ112" s="59"/>
      <c r="AK112" s="59"/>
      <c r="AL112" s="59"/>
      <c r="AM112" s="59"/>
      <c r="AN112" s="59"/>
      <c r="AO112" s="59"/>
      <c r="AP112" s="59"/>
      <c r="AQ112" s="59"/>
      <c r="AR112" s="59"/>
      <c r="AS112" s="59"/>
      <c r="AT112" s="59"/>
      <c r="AU112" s="91"/>
      <c r="AV112" s="92"/>
    </row>
    <row r="113" spans="3:48" s="1" customFormat="1" ht="15" customHeight="1" x14ac:dyDescent="0.2">
      <c r="C113" s="57"/>
      <c r="E113" s="2"/>
      <c r="F113" s="58"/>
      <c r="N113" s="30"/>
      <c r="Q113" s="3"/>
      <c r="AF113" s="5"/>
      <c r="AG113" s="59"/>
      <c r="AH113" s="59"/>
      <c r="AI113" s="59"/>
      <c r="AJ113" s="59"/>
      <c r="AK113" s="59"/>
      <c r="AL113" s="59"/>
      <c r="AM113" s="59"/>
      <c r="AN113" s="59"/>
      <c r="AO113" s="59"/>
      <c r="AP113" s="59"/>
      <c r="AQ113" s="59"/>
      <c r="AR113" s="59"/>
      <c r="AS113" s="59"/>
      <c r="AT113" s="59"/>
      <c r="AU113" s="91"/>
      <c r="AV113" s="92"/>
    </row>
    <row r="114" spans="3:48" s="1" customFormat="1" ht="15" customHeight="1" x14ac:dyDescent="0.2">
      <c r="C114" s="57"/>
      <c r="E114" s="2"/>
      <c r="F114" s="58"/>
      <c r="N114" s="30"/>
      <c r="Q114" s="3"/>
      <c r="AF114" s="5"/>
      <c r="AG114" s="59"/>
      <c r="AH114" s="59"/>
      <c r="AI114" s="59"/>
      <c r="AJ114" s="59"/>
      <c r="AK114" s="59"/>
      <c r="AL114" s="59"/>
      <c r="AM114" s="59"/>
      <c r="AN114" s="59"/>
      <c r="AO114" s="59"/>
      <c r="AP114" s="59"/>
      <c r="AQ114" s="59"/>
      <c r="AR114" s="59"/>
      <c r="AS114" s="59"/>
      <c r="AT114" s="59"/>
      <c r="AU114" s="91"/>
      <c r="AV114" s="92"/>
    </row>
    <row r="115" spans="3:48" s="1" customFormat="1" ht="15" customHeight="1" x14ac:dyDescent="0.2">
      <c r="C115" s="57"/>
      <c r="E115" s="2"/>
      <c r="F115" s="58"/>
      <c r="N115" s="30"/>
      <c r="Q115" s="3"/>
      <c r="AF115" s="5"/>
      <c r="AG115" s="59"/>
      <c r="AH115" s="59"/>
      <c r="AI115" s="59"/>
      <c r="AJ115" s="59"/>
      <c r="AK115" s="59"/>
      <c r="AL115" s="59"/>
      <c r="AM115" s="59"/>
      <c r="AN115" s="59"/>
      <c r="AO115" s="59"/>
      <c r="AP115" s="59"/>
      <c r="AQ115" s="59"/>
      <c r="AR115" s="59"/>
      <c r="AS115" s="59"/>
      <c r="AT115" s="59"/>
      <c r="AU115" s="91"/>
      <c r="AV115" s="92"/>
    </row>
    <row r="116" spans="3:48" s="1" customFormat="1" ht="15" customHeight="1" x14ac:dyDescent="0.2">
      <c r="C116" s="57"/>
      <c r="E116" s="2"/>
      <c r="F116" s="58"/>
      <c r="N116" s="30"/>
      <c r="Q116" s="3"/>
      <c r="AF116" s="5"/>
      <c r="AG116" s="59"/>
      <c r="AH116" s="59"/>
      <c r="AI116" s="59"/>
      <c r="AJ116" s="59"/>
      <c r="AK116" s="59"/>
      <c r="AL116" s="59"/>
      <c r="AM116" s="59"/>
      <c r="AN116" s="59"/>
      <c r="AO116" s="59"/>
      <c r="AP116" s="59"/>
      <c r="AQ116" s="59"/>
      <c r="AR116" s="59"/>
      <c r="AS116" s="59"/>
      <c r="AT116" s="59"/>
      <c r="AU116" s="91"/>
      <c r="AV116" s="92"/>
    </row>
    <row r="117" spans="3:48" s="1" customFormat="1" ht="15" customHeight="1" x14ac:dyDescent="0.2">
      <c r="C117" s="57"/>
      <c r="E117" s="2"/>
      <c r="F117" s="58"/>
      <c r="N117" s="30"/>
      <c r="Q117" s="3"/>
      <c r="AF117" s="5"/>
      <c r="AG117" s="59"/>
      <c r="AH117" s="59"/>
      <c r="AI117" s="59"/>
      <c r="AJ117" s="59"/>
      <c r="AK117" s="59"/>
      <c r="AL117" s="59"/>
      <c r="AM117" s="59"/>
      <c r="AN117" s="59"/>
      <c r="AO117" s="59"/>
      <c r="AP117" s="59"/>
      <c r="AQ117" s="59"/>
      <c r="AR117" s="59"/>
      <c r="AS117" s="59"/>
      <c r="AT117" s="59"/>
      <c r="AU117" s="91"/>
      <c r="AV117" s="92"/>
    </row>
    <row r="118" spans="3:48" s="1" customFormat="1" ht="15" customHeight="1" x14ac:dyDescent="0.2">
      <c r="C118" s="57"/>
      <c r="E118" s="2"/>
      <c r="F118" s="58"/>
      <c r="N118" s="30"/>
      <c r="Q118" s="3"/>
      <c r="AF118" s="5"/>
      <c r="AG118" s="59"/>
      <c r="AH118" s="59"/>
      <c r="AI118" s="59"/>
      <c r="AJ118" s="59"/>
      <c r="AK118" s="59"/>
      <c r="AL118" s="59"/>
      <c r="AM118" s="59"/>
      <c r="AN118" s="59"/>
      <c r="AO118" s="59"/>
      <c r="AP118" s="59"/>
      <c r="AQ118" s="59"/>
      <c r="AR118" s="59"/>
      <c r="AS118" s="59"/>
      <c r="AT118" s="59"/>
      <c r="AU118" s="91"/>
      <c r="AV118" s="92"/>
    </row>
    <row r="119" spans="3:48" s="1" customFormat="1" ht="15" customHeight="1" x14ac:dyDescent="0.2">
      <c r="C119" s="57"/>
      <c r="E119" s="2"/>
      <c r="F119" s="58"/>
      <c r="N119" s="30"/>
      <c r="Q119" s="3"/>
      <c r="AF119" s="5"/>
      <c r="AG119" s="59"/>
      <c r="AH119" s="59"/>
      <c r="AI119" s="59"/>
      <c r="AJ119" s="59"/>
      <c r="AK119" s="59"/>
      <c r="AL119" s="59"/>
      <c r="AM119" s="59"/>
      <c r="AN119" s="59"/>
      <c r="AO119" s="59"/>
      <c r="AP119" s="59"/>
      <c r="AQ119" s="59"/>
      <c r="AR119" s="59"/>
      <c r="AS119" s="59"/>
      <c r="AT119" s="59"/>
      <c r="AU119" s="91"/>
      <c r="AV119" s="92"/>
    </row>
    <row r="120" spans="3:48" s="1" customFormat="1" ht="15" customHeight="1" x14ac:dyDescent="0.2">
      <c r="C120" s="57"/>
      <c r="E120" s="2"/>
      <c r="F120" s="58"/>
      <c r="N120" s="30"/>
      <c r="Q120" s="3"/>
      <c r="AF120" s="5"/>
      <c r="AG120" s="59"/>
      <c r="AH120" s="59"/>
      <c r="AI120" s="59"/>
      <c r="AJ120" s="59"/>
      <c r="AK120" s="59"/>
      <c r="AL120" s="59"/>
      <c r="AM120" s="59"/>
      <c r="AN120" s="59"/>
      <c r="AO120" s="59"/>
      <c r="AP120" s="59"/>
      <c r="AQ120" s="59"/>
      <c r="AR120" s="59"/>
      <c r="AS120" s="59"/>
      <c r="AT120" s="59"/>
      <c r="AU120" s="91"/>
      <c r="AV120" s="92"/>
    </row>
    <row r="121" spans="3:48" s="1" customFormat="1" ht="15" customHeight="1" x14ac:dyDescent="0.2">
      <c r="C121" s="57"/>
      <c r="E121" s="2"/>
      <c r="F121" s="58"/>
      <c r="N121" s="30"/>
      <c r="Q121" s="3"/>
      <c r="AF121" s="5"/>
      <c r="AG121" s="59"/>
      <c r="AH121" s="59"/>
      <c r="AI121" s="59"/>
      <c r="AJ121" s="59"/>
      <c r="AK121" s="59"/>
      <c r="AL121" s="59"/>
      <c r="AM121" s="59"/>
      <c r="AN121" s="59"/>
      <c r="AO121" s="59"/>
      <c r="AP121" s="59"/>
      <c r="AQ121" s="59"/>
      <c r="AR121" s="59"/>
      <c r="AS121" s="59"/>
      <c r="AT121" s="59"/>
      <c r="AU121" s="91"/>
      <c r="AV121" s="92"/>
    </row>
    <row r="122" spans="3:48" s="1" customFormat="1" ht="15" customHeight="1" x14ac:dyDescent="0.2">
      <c r="C122" s="57"/>
      <c r="E122" s="2"/>
      <c r="F122" s="58"/>
      <c r="N122" s="30"/>
      <c r="Q122" s="3"/>
      <c r="AF122" s="5"/>
      <c r="AG122" s="59"/>
      <c r="AH122" s="59"/>
      <c r="AI122" s="59"/>
      <c r="AJ122" s="59"/>
      <c r="AK122" s="59"/>
      <c r="AL122" s="59"/>
      <c r="AM122" s="59"/>
      <c r="AN122" s="59"/>
      <c r="AO122" s="59"/>
      <c r="AP122" s="59"/>
      <c r="AQ122" s="59"/>
      <c r="AR122" s="59"/>
      <c r="AS122" s="59"/>
      <c r="AT122" s="59"/>
      <c r="AU122" s="91"/>
      <c r="AV122" s="92"/>
    </row>
    <row r="123" spans="3:48" s="1" customFormat="1" ht="15" customHeight="1" x14ac:dyDescent="0.2">
      <c r="C123" s="57"/>
      <c r="E123" s="2"/>
      <c r="F123" s="58"/>
      <c r="N123" s="30"/>
      <c r="Q123" s="3"/>
      <c r="AF123" s="5"/>
      <c r="AG123" s="59"/>
      <c r="AH123" s="59"/>
      <c r="AI123" s="59"/>
      <c r="AJ123" s="59"/>
      <c r="AK123" s="59"/>
      <c r="AL123" s="59"/>
      <c r="AM123" s="59"/>
      <c r="AN123" s="59"/>
      <c r="AO123" s="59"/>
      <c r="AP123" s="59"/>
      <c r="AQ123" s="59"/>
      <c r="AR123" s="59"/>
      <c r="AS123" s="59"/>
      <c r="AT123" s="59"/>
      <c r="AU123" s="91"/>
      <c r="AV123" s="92"/>
    </row>
    <row r="124" spans="3:48" s="1" customFormat="1" ht="15" customHeight="1" x14ac:dyDescent="0.2">
      <c r="C124" s="57"/>
      <c r="E124" s="2"/>
      <c r="F124" s="58"/>
      <c r="N124" s="30"/>
      <c r="Q124" s="3"/>
      <c r="AF124" s="5"/>
      <c r="AG124" s="59"/>
      <c r="AH124" s="59"/>
      <c r="AI124" s="59"/>
      <c r="AJ124" s="59"/>
      <c r="AK124" s="59"/>
      <c r="AL124" s="59"/>
      <c r="AM124" s="59"/>
      <c r="AN124" s="59"/>
      <c r="AO124" s="59"/>
      <c r="AP124" s="59"/>
      <c r="AQ124" s="59"/>
      <c r="AR124" s="59"/>
      <c r="AS124" s="59"/>
      <c r="AT124" s="59"/>
      <c r="AU124" s="91"/>
      <c r="AV124" s="92"/>
    </row>
    <row r="125" spans="3:48" s="1" customFormat="1" ht="15" customHeight="1" x14ac:dyDescent="0.2">
      <c r="C125" s="57"/>
      <c r="E125" s="2"/>
      <c r="F125" s="58"/>
      <c r="N125" s="30"/>
      <c r="Q125" s="3"/>
      <c r="AF125" s="5"/>
      <c r="AG125" s="59"/>
      <c r="AH125" s="59"/>
      <c r="AI125" s="59"/>
      <c r="AJ125" s="59"/>
      <c r="AK125" s="59"/>
      <c r="AL125" s="59"/>
      <c r="AM125" s="59"/>
      <c r="AN125" s="59"/>
      <c r="AO125" s="59"/>
      <c r="AP125" s="59"/>
      <c r="AQ125" s="59"/>
      <c r="AR125" s="59"/>
      <c r="AS125" s="59"/>
      <c r="AT125" s="59"/>
      <c r="AU125" s="91"/>
      <c r="AV125" s="92"/>
    </row>
    <row r="126" spans="3:48" s="1" customFormat="1" ht="15" customHeight="1" x14ac:dyDescent="0.2">
      <c r="C126" s="57"/>
      <c r="E126" s="2"/>
      <c r="F126" s="58"/>
      <c r="N126" s="30"/>
      <c r="Q126" s="3"/>
      <c r="AF126" s="5"/>
      <c r="AG126" s="59"/>
      <c r="AH126" s="59"/>
      <c r="AI126" s="59"/>
      <c r="AJ126" s="59"/>
      <c r="AK126" s="59"/>
      <c r="AL126" s="59"/>
      <c r="AM126" s="59"/>
      <c r="AN126" s="59"/>
      <c r="AO126" s="59"/>
      <c r="AP126" s="59"/>
      <c r="AQ126" s="59"/>
      <c r="AR126" s="59"/>
      <c r="AS126" s="59"/>
      <c r="AT126" s="59"/>
      <c r="AU126" s="91"/>
      <c r="AV126" s="92"/>
    </row>
    <row r="127" spans="3:48" ht="15" customHeight="1" x14ac:dyDescent="0.25"/>
    <row r="128" spans="3:4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sheetData>
  <autoFilter ref="A3:AV8" xr:uid="{23AED55D-8B4E-4C10-82FD-87650D6D9C81}"/>
  <mergeCells count="2">
    <mergeCell ref="AD2:AE2"/>
    <mergeCell ref="AG2:AT2"/>
  </mergeCells>
  <hyperlinks>
    <hyperlink ref="C7" location="'407-24SUEBT01'!A1" display="24SUEBT01" xr:uid="{13EEC9E4-7164-43F3-ADDC-D89464F87A68}"/>
    <hyperlink ref="C4" location="'407-23ACNVM01'!Print_Area" display="23ACNVM01" xr:uid="{1E2DD492-FA5B-4AF9-973C-FA0CF94E0CA9}"/>
    <hyperlink ref="C5" location="'407-23CHDIF01'!Print_Area" display="23CHDIF01" xr:uid="{427B5644-2668-4ED8-96E4-90A37685664C}"/>
    <hyperlink ref="C6" location="'407-23NOMAD01'!Print_Area" display="23NOMAD01" xr:uid="{AFB68AB4-5877-4EEE-B352-63AB627ED13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3723-5117-4539-9820-E77C4BA6B3D4}">
  <sheetPr filterMode="1"/>
  <dimension ref="A1:AV200"/>
  <sheetViews>
    <sheetView topLeftCell="H2" workbookViewId="0">
      <selection activeCell="U16" sqref="U16"/>
    </sheetView>
  </sheetViews>
  <sheetFormatPr defaultColWidth="9.42578125" defaultRowHeight="15" x14ac:dyDescent="0.25"/>
  <cols>
    <col min="1" max="1" width="8.28515625" customWidth="1"/>
    <col min="2" max="2" width="7.7109375" customWidth="1"/>
    <col min="3" max="3" width="15.5703125" style="78" bestFit="1" customWidth="1"/>
    <col min="4" max="4" width="12.7109375" customWidth="1"/>
    <col min="5" max="5" width="15.7109375" style="29" customWidth="1"/>
    <col min="6" max="6" width="31.5703125" style="36" customWidth="1"/>
    <col min="7" max="7" width="11" customWidth="1"/>
    <col min="8" max="8" width="11.140625" customWidth="1"/>
    <col min="9" max="9" width="7.85546875" customWidth="1"/>
    <col min="10" max="10" width="8" customWidth="1"/>
    <col min="11" max="11" width="16.140625" hidden="1" customWidth="1"/>
    <col min="12" max="12" width="16.85546875" hidden="1" customWidth="1"/>
    <col min="13" max="13" width="14.5703125" hidden="1" customWidth="1"/>
    <col min="14" max="14" width="17.85546875" style="31" customWidth="1"/>
    <col min="15" max="16" width="16.140625" hidden="1" customWidth="1"/>
    <col min="17" max="17" width="16.140625" style="27" hidden="1" customWidth="1"/>
    <col min="18" max="19" width="16.140625" hidden="1" customWidth="1"/>
    <col min="20" max="20" width="15.5703125" hidden="1" customWidth="1"/>
    <col min="21" max="21" width="15" customWidth="1"/>
    <col min="22" max="22" width="17.7109375" customWidth="1"/>
    <col min="23" max="23" width="12.42578125" hidden="1" customWidth="1"/>
    <col min="24" max="25" width="16.28515625" hidden="1" customWidth="1"/>
    <col min="26" max="26" width="16" hidden="1" customWidth="1"/>
    <col min="27" max="27" width="14.5703125" hidden="1" customWidth="1"/>
    <col min="28" max="28" width="15.28515625" hidden="1" customWidth="1"/>
    <col min="29" max="29" width="10.140625" hidden="1" customWidth="1"/>
    <col min="30" max="30" width="18.140625" customWidth="1"/>
    <col min="31" max="31" width="16.85546875" bestFit="1" customWidth="1"/>
    <col min="32" max="32" width="9.42578125" style="28"/>
    <col min="33" max="45" width="17.42578125" style="24" customWidth="1"/>
    <col min="46" max="46" width="19.85546875" style="24" customWidth="1"/>
    <col min="47" max="47" width="21.5703125" style="93" customWidth="1"/>
    <col min="48" max="48" width="37.5703125" style="94" customWidth="1"/>
  </cols>
  <sheetData>
    <row r="1" spans="1:48" s="1" customFormat="1" ht="15" hidden="1" customHeight="1" x14ac:dyDescent="0.2">
      <c r="C1" s="57"/>
      <c r="E1" s="2"/>
      <c r="F1" s="58"/>
      <c r="K1" s="3" t="e">
        <f>#REF!</f>
        <v>#REF!</v>
      </c>
      <c r="L1" s="3" t="e">
        <f>#REF!</f>
        <v>#REF!</v>
      </c>
      <c r="M1" s="3" t="e">
        <f>#REF!</f>
        <v>#REF!</v>
      </c>
      <c r="N1" s="4" t="e">
        <f>#REF!</f>
        <v>#REF!</v>
      </c>
      <c r="O1" s="3" t="e">
        <f>#REF!</f>
        <v>#REF!</v>
      </c>
      <c r="P1" s="3" t="e">
        <f>#REF!</f>
        <v>#REF!</v>
      </c>
      <c r="Q1" s="3" t="e">
        <f>#REF!</f>
        <v>#REF!</v>
      </c>
      <c r="R1" s="3" t="e">
        <f>#REF!</f>
        <v>#REF!</v>
      </c>
      <c r="S1" s="3" t="e">
        <f>#REF!</f>
        <v>#REF!</v>
      </c>
      <c r="T1" s="3" t="e">
        <f>#REF!</f>
        <v>#REF!</v>
      </c>
      <c r="U1" s="3" t="e">
        <f>#REF!</f>
        <v>#REF!</v>
      </c>
      <c r="V1" s="3" t="e">
        <f>#REF!</f>
        <v>#REF!</v>
      </c>
      <c r="W1" s="3">
        <f t="shared" ref="W1:AC1" si="0">SUM(W4:W17)</f>
        <v>0</v>
      </c>
      <c r="X1" s="3">
        <f t="shared" si="0"/>
        <v>422.52</v>
      </c>
      <c r="Y1" s="3">
        <f t="shared" si="0"/>
        <v>1606265.1499999997</v>
      </c>
      <c r="Z1" s="3">
        <f t="shared" si="0"/>
        <v>10614937.689999999</v>
      </c>
      <c r="AA1" s="3">
        <f t="shared" si="0"/>
        <v>16213383.959999999</v>
      </c>
      <c r="AB1" s="3">
        <f t="shared" si="0"/>
        <v>10166532.85</v>
      </c>
      <c r="AC1" s="3">
        <f t="shared" si="0"/>
        <v>0</v>
      </c>
      <c r="AD1" s="3">
        <f>SUM(W1:AC1)</f>
        <v>38601542.170000002</v>
      </c>
      <c r="AF1" s="5"/>
      <c r="AG1" s="59"/>
      <c r="AH1" s="59"/>
      <c r="AI1" s="59"/>
      <c r="AJ1" s="59"/>
      <c r="AK1" s="59"/>
      <c r="AL1" s="59"/>
      <c r="AM1" s="59"/>
      <c r="AN1" s="59"/>
      <c r="AO1" s="59"/>
      <c r="AP1" s="59"/>
      <c r="AQ1" s="59"/>
      <c r="AR1" s="59"/>
      <c r="AS1" s="59"/>
      <c r="AT1" s="59"/>
      <c r="AU1" s="91"/>
      <c r="AV1" s="92"/>
    </row>
    <row r="2" spans="1:48" s="1" customFormat="1" ht="15" customHeight="1" thickBot="1" x14ac:dyDescent="0.25">
      <c r="C2" s="57"/>
      <c r="E2" s="2"/>
      <c r="F2" s="58"/>
      <c r="K2" s="3"/>
      <c r="L2" s="3"/>
      <c r="M2" s="3"/>
      <c r="N2" s="4"/>
      <c r="O2" s="3"/>
      <c r="P2" s="3"/>
      <c r="Q2" s="3"/>
      <c r="R2" s="3"/>
      <c r="S2" s="3"/>
      <c r="T2" s="3"/>
      <c r="U2" s="3"/>
      <c r="V2" s="3"/>
      <c r="W2" s="3"/>
      <c r="X2" s="3"/>
      <c r="Y2" s="3"/>
      <c r="Z2" s="3"/>
      <c r="AA2" s="3"/>
      <c r="AB2" s="3"/>
      <c r="AC2" s="3"/>
      <c r="AD2" s="154" t="s">
        <v>20</v>
      </c>
      <c r="AE2" s="155"/>
      <c r="AF2" s="5"/>
      <c r="AG2" s="156" t="s">
        <v>21</v>
      </c>
      <c r="AH2" s="156"/>
      <c r="AI2" s="156"/>
      <c r="AJ2" s="156"/>
      <c r="AK2" s="156"/>
      <c r="AL2" s="156"/>
      <c r="AM2" s="156"/>
      <c r="AN2" s="156"/>
      <c r="AO2" s="156"/>
      <c r="AP2" s="156"/>
      <c r="AQ2" s="156"/>
      <c r="AR2" s="156"/>
      <c r="AS2" s="156"/>
      <c r="AT2" s="156"/>
      <c r="AU2" s="91"/>
      <c r="AV2" s="92"/>
    </row>
    <row r="3" spans="1:48" ht="125.1" customHeight="1" thickBot="1" x14ac:dyDescent="0.3">
      <c r="A3" s="60" t="s">
        <v>22</v>
      </c>
      <c r="B3" s="61" t="s">
        <v>23</v>
      </c>
      <c r="C3" s="62" t="s">
        <v>24</v>
      </c>
      <c r="D3" s="60" t="s">
        <v>25</v>
      </c>
      <c r="E3" s="63" t="s">
        <v>26</v>
      </c>
      <c r="F3" s="64" t="s">
        <v>27</v>
      </c>
      <c r="G3" s="65" t="s">
        <v>28</v>
      </c>
      <c r="H3" s="65" t="s">
        <v>29</v>
      </c>
      <c r="I3" s="65" t="s">
        <v>30</v>
      </c>
      <c r="J3" s="65" t="s">
        <v>31</v>
      </c>
      <c r="K3" s="66" t="s">
        <v>32</v>
      </c>
      <c r="L3" s="67" t="s">
        <v>33</v>
      </c>
      <c r="M3" s="66" t="s">
        <v>34</v>
      </c>
      <c r="N3" s="32" t="s">
        <v>35</v>
      </c>
      <c r="O3" s="68" t="s">
        <v>36</v>
      </c>
      <c r="P3" s="68" t="s">
        <v>37</v>
      </c>
      <c r="Q3" s="68" t="s">
        <v>38</v>
      </c>
      <c r="R3" s="68" t="s">
        <v>39</v>
      </c>
      <c r="S3" s="68" t="s">
        <v>40</v>
      </c>
      <c r="T3" s="68" t="s">
        <v>41</v>
      </c>
      <c r="U3" s="68" t="s">
        <v>42</v>
      </c>
      <c r="V3" s="69" t="s">
        <v>43</v>
      </c>
      <c r="W3" s="70" t="s">
        <v>44</v>
      </c>
      <c r="X3" s="70" t="s">
        <v>45</v>
      </c>
      <c r="Y3" s="71" t="s">
        <v>46</v>
      </c>
      <c r="Z3" s="71" t="s">
        <v>47</v>
      </c>
      <c r="AA3" s="71" t="s">
        <v>48</v>
      </c>
      <c r="AB3" s="70" t="s">
        <v>49</v>
      </c>
      <c r="AC3" s="70" t="s">
        <v>50</v>
      </c>
      <c r="AD3" s="104" t="s">
        <v>51</v>
      </c>
      <c r="AE3" s="104" t="s">
        <v>52</v>
      </c>
      <c r="AF3" s="72" t="s">
        <v>53</v>
      </c>
      <c r="AG3" s="84" t="s">
        <v>54</v>
      </c>
      <c r="AH3" s="85">
        <v>46096</v>
      </c>
      <c r="AI3" s="85">
        <f t="shared" ref="AI3:AQ3" si="1">AH3+30</f>
        <v>46126</v>
      </c>
      <c r="AJ3" s="85">
        <f t="shared" si="1"/>
        <v>46156</v>
      </c>
      <c r="AK3" s="85">
        <f t="shared" si="1"/>
        <v>46186</v>
      </c>
      <c r="AL3" s="85">
        <f t="shared" si="1"/>
        <v>46216</v>
      </c>
      <c r="AM3" s="85">
        <f t="shared" si="1"/>
        <v>46246</v>
      </c>
      <c r="AN3" s="85">
        <f t="shared" si="1"/>
        <v>46276</v>
      </c>
      <c r="AO3" s="85">
        <f t="shared" si="1"/>
        <v>46306</v>
      </c>
      <c r="AP3" s="85">
        <f t="shared" si="1"/>
        <v>46336</v>
      </c>
      <c r="AQ3" s="85">
        <f t="shared" si="1"/>
        <v>46366</v>
      </c>
      <c r="AR3" s="84" t="s">
        <v>55</v>
      </c>
      <c r="AS3" s="84" t="s">
        <v>56</v>
      </c>
      <c r="AT3" s="84" t="s">
        <v>57</v>
      </c>
      <c r="AU3" s="87" t="s">
        <v>58</v>
      </c>
      <c r="AV3" s="88" t="s">
        <v>59</v>
      </c>
    </row>
    <row r="4" spans="1:48" s="24" customFormat="1" ht="165" hidden="1" x14ac:dyDescent="0.25">
      <c r="A4" s="33" t="s">
        <v>136</v>
      </c>
      <c r="B4" s="33" t="s">
        <v>137</v>
      </c>
      <c r="C4" s="81" t="s">
        <v>138</v>
      </c>
      <c r="D4" s="34" t="s">
        <v>139</v>
      </c>
      <c r="E4" s="7" t="s">
        <v>64</v>
      </c>
      <c r="F4" s="73" t="s">
        <v>140</v>
      </c>
      <c r="G4" s="9">
        <v>44658</v>
      </c>
      <c r="H4" s="9">
        <v>46387</v>
      </c>
      <c r="I4" s="15">
        <v>3646</v>
      </c>
      <c r="J4" s="10">
        <v>48</v>
      </c>
      <c r="K4" s="12">
        <v>916718</v>
      </c>
      <c r="L4" s="11"/>
      <c r="M4" s="11"/>
      <c r="N4" s="11">
        <f t="shared" ref="N4:N17" si="2">SUM(K4:M4)</f>
        <v>916718</v>
      </c>
      <c r="O4" s="11"/>
      <c r="P4" s="11"/>
      <c r="Q4" s="11"/>
      <c r="R4" s="11"/>
      <c r="S4" s="11"/>
      <c r="T4" s="11"/>
      <c r="U4" s="11">
        <f t="shared" ref="U4:U17" si="3">SUM(O4:T4)</f>
        <v>0</v>
      </c>
      <c r="V4" s="12">
        <f t="shared" ref="V4:V17" si="4">K4-U4+L4+M4</f>
        <v>916718</v>
      </c>
      <c r="W4" s="11"/>
      <c r="X4" s="11">
        <v>422.52</v>
      </c>
      <c r="Y4" s="11">
        <v>71653.310000000012</v>
      </c>
      <c r="Z4" s="11">
        <v>139935.26999999999</v>
      </c>
      <c r="AA4" s="11">
        <v>244571.99000000002</v>
      </c>
      <c r="AB4" s="11">
        <v>9720</v>
      </c>
      <c r="AC4" s="11"/>
      <c r="AD4" s="105">
        <f t="shared" ref="AD4:AD11" si="5">SUM(W4:AC4)</f>
        <v>466303.09</v>
      </c>
      <c r="AE4" s="105">
        <f t="shared" ref="AE4:AE17" si="6">V4-AD4</f>
        <v>450414.91</v>
      </c>
      <c r="AF4" s="74">
        <f t="shared" ref="AF4:AF17" si="7">AD4/V4</f>
        <v>0.508665794715496</v>
      </c>
      <c r="AG4" s="86"/>
      <c r="AH4" s="86">
        <v>49800</v>
      </c>
      <c r="AI4" s="86">
        <v>49800</v>
      </c>
      <c r="AJ4" s="86">
        <v>49800</v>
      </c>
      <c r="AK4" s="86">
        <v>48900</v>
      </c>
      <c r="AL4" s="86">
        <v>48900</v>
      </c>
      <c r="AM4" s="86">
        <v>48900</v>
      </c>
      <c r="AN4" s="86">
        <v>48900</v>
      </c>
      <c r="AO4" s="86">
        <v>48900</v>
      </c>
      <c r="AP4" s="86">
        <v>48900</v>
      </c>
      <c r="AQ4" s="86">
        <v>7614.91</v>
      </c>
      <c r="AR4" s="86"/>
      <c r="AS4" s="35">
        <f t="shared" ref="AS4:AS17" si="8">SUM(AG4:AR4)</f>
        <v>450414.91</v>
      </c>
      <c r="AT4" s="35">
        <f t="shared" ref="AT4:AT17" si="9">AS4-AE4</f>
        <v>0</v>
      </c>
      <c r="AU4" s="89" t="s">
        <v>209</v>
      </c>
      <c r="AV4" s="90" t="s">
        <v>210</v>
      </c>
    </row>
    <row r="5" spans="1:48" ht="240" hidden="1" x14ac:dyDescent="0.25">
      <c r="A5" s="33" t="s">
        <v>136</v>
      </c>
      <c r="B5" s="33" t="s">
        <v>137</v>
      </c>
      <c r="C5" s="79" t="s">
        <v>141</v>
      </c>
      <c r="D5" s="34" t="s">
        <v>139</v>
      </c>
      <c r="E5" s="7" t="s">
        <v>64</v>
      </c>
      <c r="F5" s="75" t="s">
        <v>142</v>
      </c>
      <c r="G5" s="9">
        <v>44791</v>
      </c>
      <c r="H5" s="9">
        <v>46387</v>
      </c>
      <c r="I5" s="15">
        <v>3646</v>
      </c>
      <c r="J5" s="10">
        <v>49</v>
      </c>
      <c r="K5" s="12">
        <v>5072061</v>
      </c>
      <c r="L5" s="16"/>
      <c r="M5" s="11"/>
      <c r="N5" s="11">
        <f t="shared" si="2"/>
        <v>5072061</v>
      </c>
      <c r="O5" s="11"/>
      <c r="P5" s="11"/>
      <c r="Q5" s="11"/>
      <c r="R5" s="11"/>
      <c r="S5" s="11"/>
      <c r="T5" s="11"/>
      <c r="U5" s="16">
        <f t="shared" si="3"/>
        <v>0</v>
      </c>
      <c r="V5" s="12">
        <f t="shared" si="4"/>
        <v>5072061</v>
      </c>
      <c r="W5" s="11"/>
      <c r="X5" s="11"/>
      <c r="Y5" s="11">
        <v>155077.79999999999</v>
      </c>
      <c r="Z5" s="11">
        <v>1178187.53</v>
      </c>
      <c r="AA5" s="11">
        <v>1203299.4099999999</v>
      </c>
      <c r="AB5" s="11">
        <v>932163.46000000008</v>
      </c>
      <c r="AC5" s="11"/>
      <c r="AD5" s="105">
        <f t="shared" si="5"/>
        <v>3468728.2</v>
      </c>
      <c r="AE5" s="105">
        <f t="shared" si="6"/>
        <v>1603332.7999999998</v>
      </c>
      <c r="AF5" s="74">
        <f t="shared" si="7"/>
        <v>0.68388929076365612</v>
      </c>
      <c r="AG5" s="86"/>
      <c r="AH5" s="86">
        <v>180100</v>
      </c>
      <c r="AI5" s="86">
        <v>180100</v>
      </c>
      <c r="AJ5" s="86">
        <v>180100</v>
      </c>
      <c r="AK5" s="86">
        <v>180100</v>
      </c>
      <c r="AL5" s="86">
        <v>180100</v>
      </c>
      <c r="AM5" s="86">
        <v>180100</v>
      </c>
      <c r="AN5" s="86">
        <v>180100</v>
      </c>
      <c r="AO5" s="86">
        <v>180100</v>
      </c>
      <c r="AP5" s="86">
        <v>162532.79999999999</v>
      </c>
      <c r="AQ5" s="86"/>
      <c r="AR5" s="86"/>
      <c r="AS5" s="35">
        <f t="shared" si="8"/>
        <v>1603332.8</v>
      </c>
      <c r="AT5" s="35">
        <f t="shared" si="9"/>
        <v>0</v>
      </c>
      <c r="AU5" s="89" t="s">
        <v>209</v>
      </c>
      <c r="AV5" s="90" t="s">
        <v>211</v>
      </c>
    </row>
    <row r="6" spans="1:48" ht="332.25" hidden="1" x14ac:dyDescent="0.25">
      <c r="A6" s="33" t="s">
        <v>136</v>
      </c>
      <c r="B6" s="33" t="s">
        <v>137</v>
      </c>
      <c r="C6" s="79" t="s">
        <v>143</v>
      </c>
      <c r="D6" s="34" t="s">
        <v>144</v>
      </c>
      <c r="E6" s="7" t="s">
        <v>64</v>
      </c>
      <c r="F6" s="73" t="s">
        <v>145</v>
      </c>
      <c r="G6" s="9">
        <v>44791</v>
      </c>
      <c r="H6" s="9">
        <v>46203</v>
      </c>
      <c r="I6" s="15">
        <v>3145</v>
      </c>
      <c r="J6" s="10">
        <v>44</v>
      </c>
      <c r="K6" s="12">
        <v>4198804</v>
      </c>
      <c r="L6" s="16"/>
      <c r="M6" s="11"/>
      <c r="N6" s="11">
        <f t="shared" si="2"/>
        <v>4198804</v>
      </c>
      <c r="O6" s="11"/>
      <c r="P6" s="11"/>
      <c r="Q6" s="11"/>
      <c r="R6" s="11"/>
      <c r="S6" s="11"/>
      <c r="T6" s="11"/>
      <c r="U6" s="16">
        <f t="shared" si="3"/>
        <v>0</v>
      </c>
      <c r="V6" s="12">
        <f t="shared" si="4"/>
        <v>4198804</v>
      </c>
      <c r="W6" s="11"/>
      <c r="X6" s="11"/>
      <c r="Y6" s="11"/>
      <c r="Z6" s="11">
        <v>769154.54</v>
      </c>
      <c r="AA6" s="11">
        <v>106694</v>
      </c>
      <c r="AB6" s="11">
        <v>843944.5</v>
      </c>
      <c r="AC6" s="11"/>
      <c r="AD6" s="105">
        <f t="shared" si="5"/>
        <v>1719793.04</v>
      </c>
      <c r="AE6" s="105">
        <f t="shared" si="6"/>
        <v>2479010.96</v>
      </c>
      <c r="AF6" s="74">
        <f t="shared" si="7"/>
        <v>0.40959116929487538</v>
      </c>
      <c r="AG6" s="86"/>
      <c r="AH6" s="86">
        <v>600000</v>
      </c>
      <c r="AI6" s="86">
        <v>600000</v>
      </c>
      <c r="AJ6" s="86">
        <v>600000</v>
      </c>
      <c r="AK6" s="86">
        <v>679010.96</v>
      </c>
      <c r="AL6" s="103"/>
      <c r="AM6" s="103"/>
      <c r="AN6" s="103"/>
      <c r="AO6" s="103"/>
      <c r="AP6" s="103"/>
      <c r="AQ6" s="103"/>
      <c r="AR6" s="86"/>
      <c r="AS6" s="35">
        <f t="shared" si="8"/>
        <v>2479010.96</v>
      </c>
      <c r="AT6" s="35">
        <f t="shared" si="9"/>
        <v>0</v>
      </c>
      <c r="AU6" s="89" t="s">
        <v>212</v>
      </c>
      <c r="AV6" s="113" t="s">
        <v>213</v>
      </c>
    </row>
    <row r="7" spans="1:48" ht="114.75" x14ac:dyDescent="0.25">
      <c r="A7" s="33" t="s">
        <v>136</v>
      </c>
      <c r="B7" s="33" t="s">
        <v>137</v>
      </c>
      <c r="C7" s="80" t="s">
        <v>146</v>
      </c>
      <c r="D7" s="34" t="s">
        <v>144</v>
      </c>
      <c r="E7" s="7" t="s">
        <v>64</v>
      </c>
      <c r="F7" s="73" t="s">
        <v>147</v>
      </c>
      <c r="G7" s="9">
        <v>44957</v>
      </c>
      <c r="H7" s="9">
        <v>46203</v>
      </c>
      <c r="I7" s="15">
        <v>3145</v>
      </c>
      <c r="J7" s="10">
        <v>52</v>
      </c>
      <c r="K7" s="12">
        <v>5000000</v>
      </c>
      <c r="L7" s="11"/>
      <c r="M7" s="11"/>
      <c r="N7" s="11">
        <f t="shared" si="2"/>
        <v>5000000</v>
      </c>
      <c r="O7" s="11"/>
      <c r="P7" s="11"/>
      <c r="Q7" s="11"/>
      <c r="R7" s="11"/>
      <c r="S7" s="11"/>
      <c r="T7" s="11"/>
      <c r="U7" s="11">
        <f t="shared" si="3"/>
        <v>0</v>
      </c>
      <c r="V7" s="12">
        <f t="shared" si="4"/>
        <v>5000000</v>
      </c>
      <c r="W7" s="11"/>
      <c r="X7" s="11"/>
      <c r="Y7" s="11">
        <v>68238.709999999992</v>
      </c>
      <c r="Z7" s="11">
        <v>1386373.2</v>
      </c>
      <c r="AA7" s="11">
        <v>2608138.27</v>
      </c>
      <c r="AB7" s="11">
        <v>48000</v>
      </c>
      <c r="AC7" s="11">
        <v>0</v>
      </c>
      <c r="AD7" s="105">
        <f t="shared" si="5"/>
        <v>4110750.1799999997</v>
      </c>
      <c r="AE7" s="105">
        <f t="shared" si="6"/>
        <v>889249.8200000003</v>
      </c>
      <c r="AF7" s="76">
        <f t="shared" si="7"/>
        <v>0.82215003599999992</v>
      </c>
      <c r="AG7" s="86"/>
      <c r="AH7" s="86">
        <f>66459.48+78000+78000+78000+78000</f>
        <v>378459.48</v>
      </c>
      <c r="AI7" s="86">
        <v>170265</v>
      </c>
      <c r="AJ7" s="86">
        <v>170265</v>
      </c>
      <c r="AK7" s="86">
        <v>170260.34</v>
      </c>
      <c r="AL7" s="103"/>
      <c r="AM7" s="103"/>
      <c r="AN7" s="103"/>
      <c r="AO7" s="103"/>
      <c r="AP7" s="103"/>
      <c r="AQ7" s="103"/>
      <c r="AR7" s="86"/>
      <c r="AS7" s="35">
        <f t="shared" si="8"/>
        <v>889249.82</v>
      </c>
      <c r="AT7" s="35">
        <f t="shared" si="9"/>
        <v>0</v>
      </c>
      <c r="AU7" s="89" t="s">
        <v>214</v>
      </c>
      <c r="AV7" s="114" t="s">
        <v>223</v>
      </c>
    </row>
    <row r="8" spans="1:48" ht="102" x14ac:dyDescent="0.25">
      <c r="A8" s="33" t="s">
        <v>136</v>
      </c>
      <c r="B8" s="33" t="s">
        <v>137</v>
      </c>
      <c r="C8" s="81" t="s">
        <v>148</v>
      </c>
      <c r="D8" s="34" t="s">
        <v>144</v>
      </c>
      <c r="E8" s="7" t="s">
        <v>64</v>
      </c>
      <c r="F8" s="73" t="s">
        <v>149</v>
      </c>
      <c r="G8" s="9">
        <v>44791</v>
      </c>
      <c r="H8" s="9">
        <v>46387</v>
      </c>
      <c r="I8" s="15" t="s">
        <v>150</v>
      </c>
      <c r="J8" s="10" t="s">
        <v>151</v>
      </c>
      <c r="K8" s="12">
        <f>1430349+31036</f>
        <v>1461385</v>
      </c>
      <c r="L8" s="16"/>
      <c r="M8" s="11"/>
      <c r="N8" s="11">
        <f t="shared" si="2"/>
        <v>1461385</v>
      </c>
      <c r="O8" s="11"/>
      <c r="P8" s="11"/>
      <c r="Q8" s="11"/>
      <c r="R8" s="11"/>
      <c r="S8" s="11"/>
      <c r="T8" s="11"/>
      <c r="U8" s="16">
        <f t="shared" si="3"/>
        <v>0</v>
      </c>
      <c r="V8" s="12">
        <f t="shared" si="4"/>
        <v>1461385</v>
      </c>
      <c r="W8" s="11"/>
      <c r="X8" s="11"/>
      <c r="Y8" s="11"/>
      <c r="Z8" s="11">
        <v>457171.37</v>
      </c>
      <c r="AA8" s="11">
        <v>834673.11</v>
      </c>
      <c r="AB8" s="11">
        <v>144000</v>
      </c>
      <c r="AC8" s="11"/>
      <c r="AD8" s="105">
        <f t="shared" si="5"/>
        <v>1435844.48</v>
      </c>
      <c r="AE8" s="105">
        <f t="shared" si="6"/>
        <v>25540.520000000019</v>
      </c>
      <c r="AF8" s="74">
        <f t="shared" si="7"/>
        <v>0.98252307229101155</v>
      </c>
      <c r="AG8" s="86"/>
      <c r="AH8" s="86">
        <v>25540.52</v>
      </c>
      <c r="AI8" s="86">
        <v>0</v>
      </c>
      <c r="AJ8" s="86">
        <v>0</v>
      </c>
      <c r="AK8" s="86">
        <v>0</v>
      </c>
      <c r="AL8" s="86">
        <v>0</v>
      </c>
      <c r="AM8" s="86">
        <v>0</v>
      </c>
      <c r="AN8" s="86">
        <v>0</v>
      </c>
      <c r="AO8" s="86">
        <v>0</v>
      </c>
      <c r="AP8" s="86">
        <v>0</v>
      </c>
      <c r="AQ8" s="86">
        <v>0</v>
      </c>
      <c r="AR8" s="86">
        <v>0</v>
      </c>
      <c r="AS8" s="35">
        <f t="shared" si="8"/>
        <v>25540.52</v>
      </c>
      <c r="AT8" s="35">
        <f t="shared" si="9"/>
        <v>0</v>
      </c>
      <c r="AU8" s="89" t="s">
        <v>214</v>
      </c>
      <c r="AV8" s="114" t="s">
        <v>224</v>
      </c>
    </row>
    <row r="9" spans="1:48" ht="89.25" hidden="1" x14ac:dyDescent="0.25">
      <c r="A9" s="33" t="s">
        <v>136</v>
      </c>
      <c r="B9" s="33" t="s">
        <v>137</v>
      </c>
      <c r="C9" s="79" t="s">
        <v>152</v>
      </c>
      <c r="D9" s="34" t="s">
        <v>144</v>
      </c>
      <c r="E9" s="7" t="s">
        <v>64</v>
      </c>
      <c r="F9" s="73" t="s">
        <v>153</v>
      </c>
      <c r="G9" s="9">
        <v>44791</v>
      </c>
      <c r="H9" s="9">
        <v>46387</v>
      </c>
      <c r="I9" s="15" t="s">
        <v>154</v>
      </c>
      <c r="J9" s="10">
        <v>42</v>
      </c>
      <c r="K9" s="12">
        <v>977346</v>
      </c>
      <c r="L9" s="11"/>
      <c r="M9" s="11">
        <v>980629</v>
      </c>
      <c r="N9" s="11">
        <f t="shared" si="2"/>
        <v>1957975</v>
      </c>
      <c r="O9" s="11"/>
      <c r="P9" s="11"/>
      <c r="Q9" s="11">
        <v>49755</v>
      </c>
      <c r="R9" s="11"/>
      <c r="S9" s="11"/>
      <c r="T9" s="11"/>
      <c r="U9" s="11">
        <f t="shared" si="3"/>
        <v>49755</v>
      </c>
      <c r="V9" s="12">
        <f t="shared" si="4"/>
        <v>1908220</v>
      </c>
      <c r="W9" s="11"/>
      <c r="X9" s="11"/>
      <c r="Y9" s="11">
        <v>113037.70999999999</v>
      </c>
      <c r="Z9" s="11">
        <v>618345.64</v>
      </c>
      <c r="AA9" s="11">
        <v>719912.25</v>
      </c>
      <c r="AB9" s="11">
        <v>344592.75</v>
      </c>
      <c r="AC9" s="11"/>
      <c r="AD9" s="105">
        <f t="shared" si="5"/>
        <v>1795888.35</v>
      </c>
      <c r="AE9" s="105">
        <f t="shared" si="6"/>
        <v>112331.64999999991</v>
      </c>
      <c r="AF9" s="74">
        <f t="shared" si="7"/>
        <v>0.94113275722925038</v>
      </c>
      <c r="AG9" s="86"/>
      <c r="AH9" s="86">
        <v>50000</v>
      </c>
      <c r="AI9" s="86">
        <v>50000</v>
      </c>
      <c r="AJ9" s="86">
        <v>12331.65</v>
      </c>
      <c r="AK9" s="86"/>
      <c r="AL9" s="86"/>
      <c r="AM9" s="86"/>
      <c r="AN9" s="86"/>
      <c r="AO9" s="86"/>
      <c r="AP9" s="86"/>
      <c r="AQ9" s="86"/>
      <c r="AR9" s="86"/>
      <c r="AS9" s="35">
        <f t="shared" si="8"/>
        <v>112331.65</v>
      </c>
      <c r="AT9" s="35">
        <f t="shared" si="9"/>
        <v>0</v>
      </c>
      <c r="AU9" s="89" t="s">
        <v>214</v>
      </c>
      <c r="AV9" s="114" t="s">
        <v>215</v>
      </c>
    </row>
    <row r="10" spans="1:48" ht="114.75" x14ac:dyDescent="0.25">
      <c r="A10" s="33" t="s">
        <v>136</v>
      </c>
      <c r="B10" s="33" t="s">
        <v>137</v>
      </c>
      <c r="C10" s="79" t="s">
        <v>155</v>
      </c>
      <c r="D10" s="34" t="s">
        <v>144</v>
      </c>
      <c r="E10" s="7" t="s">
        <v>64</v>
      </c>
      <c r="F10" s="73" t="s">
        <v>156</v>
      </c>
      <c r="G10" s="9">
        <v>44854</v>
      </c>
      <c r="H10" s="9">
        <v>46387</v>
      </c>
      <c r="I10" s="15" t="s">
        <v>154</v>
      </c>
      <c r="J10" s="10" t="s">
        <v>157</v>
      </c>
      <c r="K10" s="12">
        <f>2431165</f>
        <v>2431165</v>
      </c>
      <c r="L10" s="16">
        <v>91031</v>
      </c>
      <c r="M10" s="11">
        <f>2474401</f>
        <v>2474401</v>
      </c>
      <c r="N10" s="11">
        <f t="shared" si="2"/>
        <v>4996597</v>
      </c>
      <c r="O10" s="25"/>
      <c r="P10" s="25"/>
      <c r="Q10" s="25">
        <f>61165+58897</f>
        <v>120062</v>
      </c>
      <c r="R10" s="16">
        <v>1250000</v>
      </c>
      <c r="S10" s="11"/>
      <c r="T10" s="11"/>
      <c r="U10" s="16">
        <f t="shared" si="3"/>
        <v>1370062</v>
      </c>
      <c r="V10" s="12">
        <f t="shared" si="4"/>
        <v>3626535</v>
      </c>
      <c r="W10" s="11"/>
      <c r="X10" s="11"/>
      <c r="Y10" s="11">
        <v>0</v>
      </c>
      <c r="Z10" s="11">
        <v>825501.65</v>
      </c>
      <c r="AA10" s="11">
        <v>1483975.81</v>
      </c>
      <c r="AB10" s="11">
        <v>252000</v>
      </c>
      <c r="AC10" s="11"/>
      <c r="AD10" s="105">
        <f t="shared" si="5"/>
        <v>2561477.46</v>
      </c>
      <c r="AE10" s="105">
        <f t="shared" si="6"/>
        <v>1065057.54</v>
      </c>
      <c r="AF10" s="74">
        <f t="shared" si="7"/>
        <v>0.70631538369269842</v>
      </c>
      <c r="AG10" s="86"/>
      <c r="AH10" s="86">
        <f>42000+44000+44000+44000+44000</f>
        <v>218000</v>
      </c>
      <c r="AI10" s="86">
        <v>1868</v>
      </c>
      <c r="AJ10" s="86">
        <v>11868</v>
      </c>
      <c r="AK10" s="86">
        <v>11868</v>
      </c>
      <c r="AL10" s="86">
        <v>135366</v>
      </c>
      <c r="AM10" s="86">
        <v>136000</v>
      </c>
      <c r="AN10" s="86">
        <v>136000</v>
      </c>
      <c r="AO10" s="86">
        <v>136000</v>
      </c>
      <c r="AP10" s="86">
        <v>136000</v>
      </c>
      <c r="AQ10" s="86">
        <v>136000</v>
      </c>
      <c r="AR10" s="86"/>
      <c r="AS10" s="35">
        <f t="shared" si="8"/>
        <v>1058970</v>
      </c>
      <c r="AT10" s="35">
        <f t="shared" si="9"/>
        <v>-6087.5400000000373</v>
      </c>
      <c r="AU10" s="89" t="s">
        <v>183</v>
      </c>
      <c r="AV10" s="114" t="s">
        <v>223</v>
      </c>
    </row>
    <row r="11" spans="1:48" ht="127.5" hidden="1" x14ac:dyDescent="0.25">
      <c r="A11" s="33" t="s">
        <v>136</v>
      </c>
      <c r="B11" s="33" t="s">
        <v>137</v>
      </c>
      <c r="C11" s="79" t="s">
        <v>158</v>
      </c>
      <c r="D11" s="34" t="s">
        <v>144</v>
      </c>
      <c r="E11" s="7" t="s">
        <v>64</v>
      </c>
      <c r="F11" s="75" t="s">
        <v>159</v>
      </c>
      <c r="G11" s="9">
        <v>44910</v>
      </c>
      <c r="H11" s="9">
        <v>46203</v>
      </c>
      <c r="I11" s="15">
        <v>3145</v>
      </c>
      <c r="J11" s="10">
        <v>68</v>
      </c>
      <c r="K11" s="12">
        <v>7022777</v>
      </c>
      <c r="L11" s="16"/>
      <c r="M11" s="11"/>
      <c r="N11" s="11">
        <f t="shared" si="2"/>
        <v>7022777</v>
      </c>
      <c r="O11" s="25"/>
      <c r="P11" s="25">
        <v>401607</v>
      </c>
      <c r="Q11" s="25"/>
      <c r="R11" s="16"/>
      <c r="S11" s="11"/>
      <c r="T11" s="11"/>
      <c r="U11" s="16">
        <f t="shared" si="3"/>
        <v>401607</v>
      </c>
      <c r="V11" s="12">
        <f t="shared" si="4"/>
        <v>6621170</v>
      </c>
      <c r="W11" s="11"/>
      <c r="X11" s="11"/>
      <c r="Y11" s="11">
        <v>0</v>
      </c>
      <c r="Z11" s="11">
        <v>196177.75</v>
      </c>
      <c r="AA11" s="11">
        <v>644440</v>
      </c>
      <c r="AB11" s="11">
        <v>4846108.3600000003</v>
      </c>
      <c r="AC11" s="11"/>
      <c r="AD11" s="105">
        <f t="shared" si="5"/>
        <v>5686726.1100000003</v>
      </c>
      <c r="AE11" s="105">
        <f t="shared" si="6"/>
        <v>934443.88999999966</v>
      </c>
      <c r="AF11" s="74">
        <f t="shared" si="7"/>
        <v>0.85887027670336213</v>
      </c>
      <c r="AG11" s="86"/>
      <c r="AH11" s="86">
        <v>233611</v>
      </c>
      <c r="AI11" s="86">
        <v>233611</v>
      </c>
      <c r="AJ11" s="86">
        <v>233611</v>
      </c>
      <c r="AK11" s="86">
        <v>233610.89</v>
      </c>
      <c r="AL11" s="103"/>
      <c r="AM11" s="103"/>
      <c r="AN11" s="103"/>
      <c r="AO11" s="103"/>
      <c r="AP11" s="103"/>
      <c r="AQ11" s="103"/>
      <c r="AR11" s="86"/>
      <c r="AS11" s="35">
        <f t="shared" si="8"/>
        <v>934443.89</v>
      </c>
      <c r="AT11" s="35">
        <f t="shared" si="9"/>
        <v>0</v>
      </c>
      <c r="AU11" s="89" t="s">
        <v>214</v>
      </c>
      <c r="AV11" s="114" t="s">
        <v>216</v>
      </c>
    </row>
    <row r="12" spans="1:48" ht="127.5" hidden="1" x14ac:dyDescent="0.25">
      <c r="A12" s="33" t="s">
        <v>136</v>
      </c>
      <c r="B12" s="33" t="s">
        <v>137</v>
      </c>
      <c r="C12" s="80" t="s">
        <v>160</v>
      </c>
      <c r="D12" s="34" t="s">
        <v>144</v>
      </c>
      <c r="E12" s="7" t="s">
        <v>64</v>
      </c>
      <c r="F12" s="73" t="s">
        <v>161</v>
      </c>
      <c r="G12" s="9">
        <v>44854</v>
      </c>
      <c r="H12" s="9">
        <v>46295</v>
      </c>
      <c r="I12" s="15">
        <v>3145</v>
      </c>
      <c r="J12" s="10">
        <v>66</v>
      </c>
      <c r="K12" s="12">
        <v>6000000</v>
      </c>
      <c r="L12" s="16"/>
      <c r="M12" s="11"/>
      <c r="N12" s="11">
        <f t="shared" si="2"/>
        <v>6000000</v>
      </c>
      <c r="O12" s="11">
        <v>0</v>
      </c>
      <c r="P12" s="11"/>
      <c r="Q12" s="11"/>
      <c r="R12" s="11"/>
      <c r="S12" s="11"/>
      <c r="T12" s="11"/>
      <c r="U12" s="16">
        <f t="shared" si="3"/>
        <v>0</v>
      </c>
      <c r="V12" s="12">
        <f t="shared" si="4"/>
        <v>6000000</v>
      </c>
      <c r="W12" s="11"/>
      <c r="X12" s="11"/>
      <c r="Y12" s="11">
        <v>1189702.67</v>
      </c>
      <c r="Z12" s="11">
        <v>2364177.0499999998</v>
      </c>
      <c r="AA12" s="11">
        <v>390185.8</v>
      </c>
      <c r="AB12" s="11">
        <v>1677521.33</v>
      </c>
      <c r="AC12" s="11"/>
      <c r="AD12" s="105">
        <v>5508086.3199999994</v>
      </c>
      <c r="AE12" s="105">
        <f t="shared" si="6"/>
        <v>491913.68000000063</v>
      </c>
      <c r="AF12" s="74">
        <f t="shared" si="7"/>
        <v>0.91801438666666657</v>
      </c>
      <c r="AG12" s="86"/>
      <c r="AH12" s="86">
        <v>196166</v>
      </c>
      <c r="AI12" s="86">
        <v>0</v>
      </c>
      <c r="AJ12" s="86">
        <v>0</v>
      </c>
      <c r="AK12" s="86">
        <v>105000</v>
      </c>
      <c r="AL12" s="86">
        <v>0</v>
      </c>
      <c r="AM12" s="86">
        <v>0</v>
      </c>
      <c r="AN12" s="86">
        <v>190747.68</v>
      </c>
      <c r="AO12" s="103"/>
      <c r="AP12" s="103"/>
      <c r="AQ12" s="103"/>
      <c r="AR12" s="86"/>
      <c r="AS12" s="35">
        <f t="shared" si="8"/>
        <v>491913.68</v>
      </c>
      <c r="AT12" s="35">
        <f t="shared" si="9"/>
        <v>-6.4028427004814148E-10</v>
      </c>
      <c r="AU12" s="89" t="s">
        <v>214</v>
      </c>
      <c r="AV12" s="114" t="s">
        <v>217</v>
      </c>
    </row>
    <row r="13" spans="1:48" ht="102" hidden="1" x14ac:dyDescent="0.25">
      <c r="A13" s="33" t="s">
        <v>136</v>
      </c>
      <c r="B13" s="33" t="s">
        <v>137</v>
      </c>
      <c r="C13" s="80" t="s">
        <v>162</v>
      </c>
      <c r="D13" s="34" t="s">
        <v>144</v>
      </c>
      <c r="E13" s="7" t="s">
        <v>64</v>
      </c>
      <c r="F13" s="73" t="s">
        <v>163</v>
      </c>
      <c r="G13" s="9">
        <v>45474</v>
      </c>
      <c r="H13" s="9">
        <v>46446</v>
      </c>
      <c r="I13" s="15">
        <v>3145</v>
      </c>
      <c r="J13" s="15" t="s">
        <v>164</v>
      </c>
      <c r="K13" s="26">
        <v>1014987</v>
      </c>
      <c r="L13" s="16"/>
      <c r="M13" s="20">
        <v>232771</v>
      </c>
      <c r="N13" s="20">
        <f t="shared" si="2"/>
        <v>1247758</v>
      </c>
      <c r="O13" s="6"/>
      <c r="P13" s="20"/>
      <c r="Q13" s="20"/>
      <c r="R13" s="20"/>
      <c r="S13" s="77">
        <v>200000</v>
      </c>
      <c r="T13" s="20"/>
      <c r="U13" s="16">
        <f t="shared" si="3"/>
        <v>200000</v>
      </c>
      <c r="V13" s="23">
        <f t="shared" si="4"/>
        <v>1047758</v>
      </c>
      <c r="W13" s="20"/>
      <c r="X13" s="20"/>
      <c r="Y13" s="20"/>
      <c r="Z13" s="20"/>
      <c r="AA13" s="20">
        <v>938792.53</v>
      </c>
      <c r="AB13" s="20">
        <v>55686.020000000004</v>
      </c>
      <c r="AC13" s="20"/>
      <c r="AD13" s="105">
        <f t="shared" ref="AD13:AD17" si="10">SUM(W13:AC13)</f>
        <v>994478.55</v>
      </c>
      <c r="AE13" s="105">
        <f t="shared" si="6"/>
        <v>53279.449999999953</v>
      </c>
      <c r="AF13" s="74">
        <f t="shared" si="7"/>
        <v>0.94914908786189178</v>
      </c>
      <c r="AG13" s="86"/>
      <c r="AH13" s="86">
        <v>10000</v>
      </c>
      <c r="AI13" s="86">
        <v>10000</v>
      </c>
      <c r="AJ13" s="86">
        <v>10000</v>
      </c>
      <c r="AK13" s="86">
        <v>10000</v>
      </c>
      <c r="AL13" s="86">
        <v>10000</v>
      </c>
      <c r="AM13" s="86">
        <v>3279.45</v>
      </c>
      <c r="AN13" s="86"/>
      <c r="AO13" s="86"/>
      <c r="AP13" s="86"/>
      <c r="AQ13" s="86"/>
      <c r="AR13" s="86"/>
      <c r="AS13" s="35">
        <f t="shared" si="8"/>
        <v>53279.45</v>
      </c>
      <c r="AT13" s="35">
        <f t="shared" si="9"/>
        <v>0</v>
      </c>
      <c r="AU13" s="89" t="s">
        <v>214</v>
      </c>
      <c r="AV13" s="114" t="s">
        <v>218</v>
      </c>
    </row>
    <row r="14" spans="1:48" ht="63.75" hidden="1" x14ac:dyDescent="0.25">
      <c r="A14" s="33" t="s">
        <v>136</v>
      </c>
      <c r="B14" s="33" t="s">
        <v>137</v>
      </c>
      <c r="C14" s="80" t="s">
        <v>165</v>
      </c>
      <c r="D14" s="34" t="s">
        <v>144</v>
      </c>
      <c r="E14" s="7" t="s">
        <v>64</v>
      </c>
      <c r="F14" s="73" t="s">
        <v>166</v>
      </c>
      <c r="G14" s="9">
        <v>45474</v>
      </c>
      <c r="H14" s="9">
        <v>46446</v>
      </c>
      <c r="I14" s="15">
        <v>3146</v>
      </c>
      <c r="J14" s="15" t="s">
        <v>164</v>
      </c>
      <c r="K14" s="26">
        <v>1499500</v>
      </c>
      <c r="L14" s="16"/>
      <c r="M14" s="20"/>
      <c r="N14" s="20">
        <f t="shared" si="2"/>
        <v>1499500</v>
      </c>
      <c r="O14" s="6"/>
      <c r="P14" s="20"/>
      <c r="Q14" s="20"/>
      <c r="R14" s="20">
        <v>232771</v>
      </c>
      <c r="S14" s="6"/>
      <c r="T14" s="20"/>
      <c r="U14" s="16">
        <f t="shared" si="3"/>
        <v>232771</v>
      </c>
      <c r="V14" s="23">
        <f t="shared" si="4"/>
        <v>1266729</v>
      </c>
      <c r="W14" s="20"/>
      <c r="X14" s="20"/>
      <c r="Y14" s="20"/>
      <c r="Z14" s="20"/>
      <c r="AA14" s="20">
        <v>1041847.1699999999</v>
      </c>
      <c r="AB14" s="20">
        <v>169578.59000000003</v>
      </c>
      <c r="AC14" s="20"/>
      <c r="AD14" s="105">
        <f t="shared" si="10"/>
        <v>1211425.76</v>
      </c>
      <c r="AE14" s="105">
        <f t="shared" si="6"/>
        <v>55303.239999999991</v>
      </c>
      <c r="AF14" s="74">
        <f t="shared" si="7"/>
        <v>0.95634169581654793</v>
      </c>
      <c r="AG14" s="86"/>
      <c r="AH14" s="86">
        <v>20000</v>
      </c>
      <c r="AI14" s="86">
        <v>20000</v>
      </c>
      <c r="AJ14" s="86">
        <v>15303.24</v>
      </c>
      <c r="AK14" s="86"/>
      <c r="AL14" s="86"/>
      <c r="AM14" s="86"/>
      <c r="AN14" s="86"/>
      <c r="AO14" s="86"/>
      <c r="AP14" s="86"/>
      <c r="AQ14" s="86"/>
      <c r="AR14" s="86"/>
      <c r="AS14" s="35">
        <f t="shared" si="8"/>
        <v>55303.24</v>
      </c>
      <c r="AT14" s="35">
        <f t="shared" si="9"/>
        <v>0</v>
      </c>
      <c r="AU14" s="89" t="s">
        <v>214</v>
      </c>
      <c r="AV14" s="114" t="s">
        <v>219</v>
      </c>
    </row>
    <row r="15" spans="1:48" ht="165.75" hidden="1" x14ac:dyDescent="0.25">
      <c r="A15" s="33" t="s">
        <v>136</v>
      </c>
      <c r="B15" s="33" t="s">
        <v>137</v>
      </c>
      <c r="C15" s="79" t="s">
        <v>167</v>
      </c>
      <c r="D15" s="34" t="s">
        <v>144</v>
      </c>
      <c r="E15" s="7" t="s">
        <v>64</v>
      </c>
      <c r="F15" s="73" t="s">
        <v>168</v>
      </c>
      <c r="G15" s="9">
        <v>44855</v>
      </c>
      <c r="H15" s="9">
        <v>46387</v>
      </c>
      <c r="I15" s="15">
        <v>3143</v>
      </c>
      <c r="J15" s="10">
        <v>41</v>
      </c>
      <c r="K15" s="12">
        <v>18370000</v>
      </c>
      <c r="L15" s="11"/>
      <c r="M15" s="11"/>
      <c r="N15" s="11">
        <f t="shared" si="2"/>
        <v>18370000</v>
      </c>
      <c r="O15" s="11"/>
      <c r="P15" s="11"/>
      <c r="Q15" s="11"/>
      <c r="R15" s="11"/>
      <c r="S15" s="11"/>
      <c r="T15" s="11"/>
      <c r="U15" s="11">
        <f t="shared" si="3"/>
        <v>0</v>
      </c>
      <c r="V15" s="12">
        <f t="shared" si="4"/>
        <v>18370000</v>
      </c>
      <c r="W15" s="11"/>
      <c r="X15" s="11"/>
      <c r="Y15" s="11">
        <v>8554.9500000000007</v>
      </c>
      <c r="Z15" s="11">
        <v>134739.35</v>
      </c>
      <c r="AA15" s="11">
        <v>1523983.6199999999</v>
      </c>
      <c r="AB15" s="11">
        <v>85110</v>
      </c>
      <c r="AC15" s="11"/>
      <c r="AD15" s="105">
        <f t="shared" si="10"/>
        <v>1752387.92</v>
      </c>
      <c r="AE15" s="105">
        <f t="shared" si="6"/>
        <v>16617612.08</v>
      </c>
      <c r="AF15" s="74">
        <f t="shared" si="7"/>
        <v>9.5394007621121393E-2</v>
      </c>
      <c r="AG15" s="86"/>
      <c r="AH15" s="86"/>
      <c r="AI15" s="86">
        <v>1846401</v>
      </c>
      <c r="AJ15" s="86">
        <v>1846401</v>
      </c>
      <c r="AK15" s="86">
        <v>1846401</v>
      </c>
      <c r="AL15" s="86">
        <v>1846401</v>
      </c>
      <c r="AM15" s="86">
        <v>1846401</v>
      </c>
      <c r="AN15" s="86">
        <v>1846401</v>
      </c>
      <c r="AO15" s="86">
        <v>1846401</v>
      </c>
      <c r="AP15" s="86">
        <v>1846401</v>
      </c>
      <c r="AQ15" s="86">
        <v>1846404.08</v>
      </c>
      <c r="AR15" s="86"/>
      <c r="AS15" s="35">
        <f t="shared" si="8"/>
        <v>16617612.08</v>
      </c>
      <c r="AT15" s="35">
        <f t="shared" si="9"/>
        <v>0</v>
      </c>
      <c r="AU15" s="89" t="s">
        <v>212</v>
      </c>
      <c r="AV15" s="114" t="s">
        <v>220</v>
      </c>
    </row>
    <row r="16" spans="1:48" ht="114.75" x14ac:dyDescent="0.25">
      <c r="A16" s="33" t="s">
        <v>136</v>
      </c>
      <c r="B16" s="33" t="s">
        <v>137</v>
      </c>
      <c r="C16" s="79" t="s">
        <v>169</v>
      </c>
      <c r="D16" s="34" t="s">
        <v>144</v>
      </c>
      <c r="E16" s="7" t="s">
        <v>64</v>
      </c>
      <c r="F16" s="73" t="s">
        <v>170</v>
      </c>
      <c r="G16" s="9">
        <v>44791</v>
      </c>
      <c r="H16" s="9">
        <v>46387</v>
      </c>
      <c r="I16" s="15" t="s">
        <v>171</v>
      </c>
      <c r="J16" s="15" t="s">
        <v>172</v>
      </c>
      <c r="K16" s="12">
        <v>7314984</v>
      </c>
      <c r="L16" s="16"/>
      <c r="M16" s="11">
        <f>7335048</f>
        <v>7335048</v>
      </c>
      <c r="N16" s="11">
        <f t="shared" si="2"/>
        <v>14650032</v>
      </c>
      <c r="O16" s="11"/>
      <c r="P16" s="11"/>
      <c r="Q16" s="11"/>
      <c r="R16" s="11">
        <f>348+5000000+1250000</f>
        <v>6250348</v>
      </c>
      <c r="S16" s="11"/>
      <c r="T16" s="11"/>
      <c r="U16" s="16">
        <f t="shared" si="3"/>
        <v>6250348</v>
      </c>
      <c r="V16" s="12">
        <f t="shared" si="4"/>
        <v>8399684</v>
      </c>
      <c r="W16" s="11"/>
      <c r="X16" s="11"/>
      <c r="Y16" s="11"/>
      <c r="Z16" s="11">
        <v>2545174.34</v>
      </c>
      <c r="AA16" s="11">
        <v>4389270</v>
      </c>
      <c r="AB16" s="11">
        <v>756000</v>
      </c>
      <c r="AC16" s="11"/>
      <c r="AD16" s="105">
        <f t="shared" si="10"/>
        <v>7690444.3399999999</v>
      </c>
      <c r="AE16" s="105">
        <f t="shared" si="6"/>
        <v>709239.66000000015</v>
      </c>
      <c r="AF16" s="74">
        <f t="shared" si="7"/>
        <v>0.91556353072329866</v>
      </c>
      <c r="AG16" s="86"/>
      <c r="AH16" s="86">
        <f>66000+78000+78000+78000+78000</f>
        <v>378000</v>
      </c>
      <c r="AI16" s="86">
        <v>14867</v>
      </c>
      <c r="AJ16" s="86">
        <v>4867</v>
      </c>
      <c r="AK16" s="86">
        <v>4871.66</v>
      </c>
      <c r="AL16" s="86">
        <v>51634</v>
      </c>
      <c r="AM16" s="86">
        <v>51000</v>
      </c>
      <c r="AN16" s="86">
        <v>51000</v>
      </c>
      <c r="AO16" s="86">
        <v>51000</v>
      </c>
      <c r="AP16" s="86">
        <v>51000</v>
      </c>
      <c r="AQ16" s="86">
        <v>51000</v>
      </c>
      <c r="AR16" s="86"/>
      <c r="AS16" s="35">
        <f t="shared" si="8"/>
        <v>709239.65999999992</v>
      </c>
      <c r="AT16" s="35">
        <f t="shared" si="9"/>
        <v>0</v>
      </c>
      <c r="AU16" s="89" t="s">
        <v>214</v>
      </c>
      <c r="AV16" s="114" t="s">
        <v>223</v>
      </c>
    </row>
    <row r="17" spans="1:48" ht="114.75" hidden="1" x14ac:dyDescent="0.25">
      <c r="A17" s="33" t="s">
        <v>136</v>
      </c>
      <c r="B17" s="33" t="s">
        <v>137</v>
      </c>
      <c r="C17" s="81" t="s">
        <v>173</v>
      </c>
      <c r="D17" s="34" t="s">
        <v>144</v>
      </c>
      <c r="E17" s="7"/>
      <c r="F17" s="73" t="s">
        <v>174</v>
      </c>
      <c r="G17" s="9">
        <v>45456</v>
      </c>
      <c r="H17" s="9">
        <v>46387</v>
      </c>
      <c r="I17" s="10">
        <v>3646</v>
      </c>
      <c r="J17" s="10">
        <v>41</v>
      </c>
      <c r="K17" s="12">
        <v>3888162</v>
      </c>
      <c r="L17" s="13">
        <f>200000+600000</f>
        <v>800000</v>
      </c>
      <c r="M17" s="11"/>
      <c r="N17" s="11">
        <f t="shared" si="2"/>
        <v>4688162</v>
      </c>
      <c r="O17" s="11"/>
      <c r="P17" s="11"/>
      <c r="Q17" s="11"/>
      <c r="R17" s="11"/>
      <c r="S17" s="11"/>
      <c r="T17" s="11"/>
      <c r="U17" s="11">
        <f t="shared" si="3"/>
        <v>0</v>
      </c>
      <c r="V17" s="12">
        <f t="shared" si="4"/>
        <v>4688162</v>
      </c>
      <c r="W17" s="11"/>
      <c r="X17" s="11"/>
      <c r="Y17" s="11"/>
      <c r="Z17" s="11"/>
      <c r="AA17" s="11">
        <v>83600</v>
      </c>
      <c r="AB17" s="11">
        <v>2107.84</v>
      </c>
      <c r="AC17" s="11"/>
      <c r="AD17" s="105">
        <f t="shared" si="10"/>
        <v>85707.839999999997</v>
      </c>
      <c r="AE17" s="105">
        <f t="shared" si="6"/>
        <v>4602454.16</v>
      </c>
      <c r="AF17" s="76">
        <f t="shared" si="7"/>
        <v>1.8281757328351706E-2</v>
      </c>
      <c r="AG17" s="86"/>
      <c r="AH17" s="86">
        <v>460245</v>
      </c>
      <c r="AI17" s="86">
        <v>460245</v>
      </c>
      <c r="AJ17" s="86">
        <v>460245</v>
      </c>
      <c r="AK17" s="86">
        <v>460245</v>
      </c>
      <c r="AL17" s="86">
        <v>460245</v>
      </c>
      <c r="AM17" s="86">
        <v>460245</v>
      </c>
      <c r="AN17" s="86">
        <v>460245</v>
      </c>
      <c r="AO17" s="86">
        <v>460245</v>
      </c>
      <c r="AP17" s="86">
        <v>460245</v>
      </c>
      <c r="AQ17" s="86">
        <v>460249.16</v>
      </c>
      <c r="AR17" s="86"/>
      <c r="AS17" s="35">
        <f t="shared" si="8"/>
        <v>4602454.16</v>
      </c>
      <c r="AT17" s="35">
        <f t="shared" si="9"/>
        <v>0</v>
      </c>
      <c r="AU17" s="89" t="s">
        <v>212</v>
      </c>
      <c r="AV17" s="114" t="s">
        <v>221</v>
      </c>
    </row>
    <row r="18" spans="1:48" s="102" customFormat="1" ht="21" hidden="1" customHeight="1" x14ac:dyDescent="0.2">
      <c r="A18" s="95"/>
      <c r="B18" s="95"/>
      <c r="C18" s="96"/>
      <c r="D18" s="95"/>
      <c r="E18" s="97"/>
      <c r="F18" s="98"/>
      <c r="G18" s="95"/>
      <c r="H18" s="95"/>
      <c r="I18" s="95"/>
      <c r="J18" s="95"/>
      <c r="K18" s="99">
        <f t="shared" ref="K18:AE18" si="11">SUM(K4:K17)</f>
        <v>65167889</v>
      </c>
      <c r="L18" s="99">
        <f t="shared" si="11"/>
        <v>891031</v>
      </c>
      <c r="M18" s="99">
        <f t="shared" si="11"/>
        <v>11022849</v>
      </c>
      <c r="N18" s="99">
        <f t="shared" si="11"/>
        <v>77081769</v>
      </c>
      <c r="O18" s="99">
        <f t="shared" si="11"/>
        <v>0</v>
      </c>
      <c r="P18" s="99">
        <f t="shared" si="11"/>
        <v>401607</v>
      </c>
      <c r="Q18" s="99">
        <f t="shared" si="11"/>
        <v>169817</v>
      </c>
      <c r="R18" s="99">
        <f t="shared" si="11"/>
        <v>7733119</v>
      </c>
      <c r="S18" s="99">
        <f t="shared" si="11"/>
        <v>200000</v>
      </c>
      <c r="T18" s="99">
        <f t="shared" si="11"/>
        <v>0</v>
      </c>
      <c r="U18" s="99">
        <f t="shared" si="11"/>
        <v>8504543</v>
      </c>
      <c r="V18" s="99">
        <f t="shared" si="11"/>
        <v>68577226</v>
      </c>
      <c r="W18" s="99">
        <f t="shared" si="11"/>
        <v>0</v>
      </c>
      <c r="X18" s="99">
        <f t="shared" si="11"/>
        <v>422.52</v>
      </c>
      <c r="Y18" s="99">
        <f t="shared" si="11"/>
        <v>1606265.1499999997</v>
      </c>
      <c r="Z18" s="99">
        <f t="shared" si="11"/>
        <v>10614937.689999999</v>
      </c>
      <c r="AA18" s="99">
        <f t="shared" si="11"/>
        <v>16213383.959999999</v>
      </c>
      <c r="AB18" s="99">
        <f t="shared" si="11"/>
        <v>10166532.85</v>
      </c>
      <c r="AC18" s="99">
        <f t="shared" si="11"/>
        <v>0</v>
      </c>
      <c r="AD18" s="99">
        <f t="shared" si="11"/>
        <v>38488041.640000001</v>
      </c>
      <c r="AE18" s="99">
        <f t="shared" si="11"/>
        <v>30089184.359999999</v>
      </c>
      <c r="AF18" s="99"/>
      <c r="AG18" s="99">
        <f t="shared" ref="AG18:AT18" si="12">SUM(AG4:AG17)</f>
        <v>0</v>
      </c>
      <c r="AH18" s="99">
        <f t="shared" si="12"/>
        <v>2799922</v>
      </c>
      <c r="AI18" s="99">
        <f t="shared" si="12"/>
        <v>3637157</v>
      </c>
      <c r="AJ18" s="99">
        <f t="shared" si="12"/>
        <v>3594791.8899999997</v>
      </c>
      <c r="AK18" s="99">
        <f t="shared" si="12"/>
        <v>3750267.85</v>
      </c>
      <c r="AL18" s="99">
        <f t="shared" si="12"/>
        <v>2732646</v>
      </c>
      <c r="AM18" s="99">
        <f t="shared" si="12"/>
        <v>2725925.45</v>
      </c>
      <c r="AN18" s="99">
        <f t="shared" si="12"/>
        <v>2913393.6799999997</v>
      </c>
      <c r="AO18" s="99">
        <f t="shared" si="12"/>
        <v>2722646</v>
      </c>
      <c r="AP18" s="99">
        <f t="shared" si="12"/>
        <v>2705078.8</v>
      </c>
      <c r="AQ18" s="99">
        <f t="shared" si="12"/>
        <v>2501268.15</v>
      </c>
      <c r="AR18" s="99">
        <f t="shared" si="12"/>
        <v>0</v>
      </c>
      <c r="AS18" s="99">
        <f t="shared" si="12"/>
        <v>30083096.82</v>
      </c>
      <c r="AT18" s="99">
        <f t="shared" si="12"/>
        <v>-6087.5400000006775</v>
      </c>
      <c r="AU18" s="100"/>
      <c r="AV18" s="101"/>
    </row>
    <row r="19" spans="1:48" s="1" customFormat="1" ht="15" customHeight="1" x14ac:dyDescent="0.2">
      <c r="C19" s="57"/>
      <c r="E19" s="2"/>
      <c r="F19" s="58"/>
      <c r="N19" s="30"/>
      <c r="Q19" s="3"/>
      <c r="AF19" s="5"/>
      <c r="AG19" s="59"/>
      <c r="AH19" s="59"/>
      <c r="AI19" s="59"/>
      <c r="AJ19" s="59"/>
      <c r="AK19" s="59"/>
      <c r="AL19" s="59"/>
      <c r="AM19" s="59"/>
      <c r="AN19" s="59"/>
      <c r="AO19" s="59"/>
      <c r="AP19" s="59"/>
      <c r="AQ19" s="59"/>
      <c r="AR19" s="59"/>
      <c r="AS19" s="59"/>
      <c r="AT19" s="59"/>
      <c r="AU19" s="91"/>
      <c r="AV19" s="92"/>
    </row>
    <row r="20" spans="1:48" s="1" customFormat="1" ht="15" customHeight="1" x14ac:dyDescent="0.2">
      <c r="Q20" s="3"/>
      <c r="AU20" s="91"/>
      <c r="AV20" s="92"/>
    </row>
    <row r="21" spans="1:48" s="1" customFormat="1" ht="15" customHeight="1" x14ac:dyDescent="0.2">
      <c r="Q21" s="3"/>
      <c r="AU21" s="91"/>
      <c r="AV21" s="92"/>
    </row>
    <row r="22" spans="1:48" s="1" customFormat="1" ht="15" customHeight="1" x14ac:dyDescent="0.2">
      <c r="C22" s="57"/>
      <c r="E22" s="2"/>
      <c r="F22" s="58"/>
      <c r="N22" s="30"/>
      <c r="Q22" s="3"/>
      <c r="AU22" s="91"/>
      <c r="AV22" s="92"/>
    </row>
    <row r="23" spans="1:48" s="1" customFormat="1" ht="15" customHeight="1" x14ac:dyDescent="0.2">
      <c r="C23" s="57"/>
      <c r="E23" s="2"/>
      <c r="F23" s="58"/>
      <c r="N23" s="30"/>
      <c r="Q23" s="3"/>
      <c r="AF23" s="5"/>
      <c r="AG23" s="59"/>
      <c r="AH23" s="59"/>
      <c r="AI23" s="59"/>
      <c r="AJ23" s="59"/>
      <c r="AK23" s="59"/>
      <c r="AL23" s="59"/>
      <c r="AM23" s="59"/>
      <c r="AN23" s="59"/>
      <c r="AO23" s="59"/>
      <c r="AP23" s="59"/>
      <c r="AQ23" s="59"/>
      <c r="AR23" s="59"/>
      <c r="AS23" s="59"/>
      <c r="AT23" s="59"/>
      <c r="AU23" s="91"/>
      <c r="AV23" s="92"/>
    </row>
    <row r="24" spans="1:48" s="1" customFormat="1" ht="15" customHeight="1" x14ac:dyDescent="0.2">
      <c r="C24" s="57"/>
      <c r="E24" s="2"/>
      <c r="F24" s="58"/>
      <c r="N24" s="30"/>
      <c r="Q24" s="3"/>
      <c r="AF24" s="5"/>
      <c r="AG24" s="59"/>
      <c r="AH24" s="59"/>
      <c r="AI24" s="59"/>
      <c r="AJ24" s="59"/>
      <c r="AK24" s="59"/>
      <c r="AL24" s="59"/>
      <c r="AM24" s="59"/>
      <c r="AN24" s="59"/>
      <c r="AO24" s="59"/>
      <c r="AP24" s="59"/>
      <c r="AQ24" s="59"/>
      <c r="AR24" s="59"/>
      <c r="AS24" s="59"/>
      <c r="AT24" s="59"/>
      <c r="AU24" s="91"/>
      <c r="AV24" s="92"/>
    </row>
    <row r="25" spans="1:48" s="1" customFormat="1" ht="15" customHeight="1" x14ac:dyDescent="0.2">
      <c r="C25" s="57"/>
      <c r="E25" s="2"/>
      <c r="F25" s="58"/>
      <c r="N25" s="30"/>
      <c r="Q25" s="3"/>
      <c r="AF25" s="5"/>
      <c r="AG25" s="59"/>
      <c r="AH25" s="59"/>
      <c r="AI25" s="59"/>
      <c r="AJ25" s="59"/>
      <c r="AK25" s="59"/>
      <c r="AL25" s="59"/>
      <c r="AM25" s="59"/>
      <c r="AN25" s="59"/>
      <c r="AO25" s="59"/>
      <c r="AP25" s="59"/>
      <c r="AQ25" s="59"/>
      <c r="AR25" s="59"/>
      <c r="AS25" s="59"/>
      <c r="AT25" s="59"/>
      <c r="AU25" s="91"/>
      <c r="AV25" s="92"/>
    </row>
    <row r="26" spans="1:48" s="1" customFormat="1" ht="15" customHeight="1" x14ac:dyDescent="0.2">
      <c r="C26" s="57"/>
      <c r="E26" s="2"/>
      <c r="F26" s="58"/>
      <c r="N26" s="30"/>
      <c r="Q26" s="3"/>
      <c r="AF26" s="5"/>
      <c r="AG26" s="59"/>
      <c r="AH26" s="59"/>
      <c r="AI26" s="59"/>
      <c r="AJ26" s="59"/>
      <c r="AK26" s="59"/>
      <c r="AL26" s="59"/>
      <c r="AM26" s="59"/>
      <c r="AN26" s="59"/>
      <c r="AO26" s="59"/>
      <c r="AP26" s="59"/>
      <c r="AQ26" s="59"/>
      <c r="AR26" s="59"/>
      <c r="AS26" s="59"/>
      <c r="AT26" s="59"/>
      <c r="AU26" s="91"/>
      <c r="AV26" s="92"/>
    </row>
    <row r="27" spans="1:48" s="1" customFormat="1" ht="15" customHeight="1" x14ac:dyDescent="0.2">
      <c r="C27" s="57"/>
      <c r="E27" s="2"/>
      <c r="F27" s="58"/>
      <c r="N27" s="30"/>
      <c r="Q27" s="3"/>
      <c r="AF27" s="5"/>
      <c r="AG27" s="59"/>
      <c r="AH27" s="59"/>
      <c r="AI27" s="59"/>
      <c r="AJ27" s="59"/>
      <c r="AK27" s="59"/>
      <c r="AL27" s="59"/>
      <c r="AM27" s="59"/>
      <c r="AN27" s="59"/>
      <c r="AO27" s="59"/>
      <c r="AP27" s="59"/>
      <c r="AQ27" s="59"/>
      <c r="AR27" s="59"/>
      <c r="AS27" s="59"/>
      <c r="AT27" s="59"/>
      <c r="AU27" s="91"/>
      <c r="AV27" s="92"/>
    </row>
    <row r="28" spans="1:48" s="1" customFormat="1" ht="15" customHeight="1" x14ac:dyDescent="0.2">
      <c r="C28" s="57"/>
      <c r="E28" s="2"/>
      <c r="F28" s="58"/>
      <c r="N28" s="30"/>
      <c r="Q28" s="3"/>
      <c r="X28" s="16">
        <v>1530.07</v>
      </c>
      <c r="Y28" s="16">
        <v>133524.63</v>
      </c>
      <c r="Z28" s="16">
        <v>116176.99</v>
      </c>
      <c r="AA28" s="3">
        <f>X28+Y28+Z28</f>
        <v>251231.69</v>
      </c>
      <c r="AF28" s="5"/>
      <c r="AG28" s="59"/>
      <c r="AH28" s="59"/>
      <c r="AI28" s="59"/>
      <c r="AJ28" s="59"/>
      <c r="AK28" s="59"/>
      <c r="AL28" s="59"/>
      <c r="AM28" s="59"/>
      <c r="AN28" s="59"/>
      <c r="AO28" s="59"/>
      <c r="AP28" s="59"/>
      <c r="AQ28" s="59"/>
      <c r="AR28" s="59"/>
      <c r="AS28" s="59"/>
      <c r="AT28" s="59"/>
      <c r="AU28" s="91"/>
      <c r="AV28" s="92"/>
    </row>
    <row r="29" spans="1:48" s="1" customFormat="1" ht="15" customHeight="1" x14ac:dyDescent="0.2">
      <c r="C29" s="57"/>
      <c r="E29" s="2"/>
      <c r="F29" s="58"/>
      <c r="N29" s="30"/>
      <c r="Q29" s="3"/>
      <c r="Y29" s="1">
        <v>115208.74</v>
      </c>
      <c r="Z29" s="1">
        <v>143709.10999999999</v>
      </c>
      <c r="AA29" s="3">
        <f>X28+Y29+Z29</f>
        <v>260447.91999999998</v>
      </c>
      <c r="AF29" s="5"/>
      <c r="AG29" s="59"/>
      <c r="AH29" s="59"/>
      <c r="AI29" s="59"/>
      <c r="AJ29" s="59"/>
      <c r="AK29" s="59"/>
      <c r="AL29" s="59"/>
      <c r="AM29" s="59"/>
      <c r="AN29" s="59"/>
      <c r="AO29" s="59"/>
      <c r="AP29" s="59"/>
      <c r="AQ29" s="59"/>
      <c r="AR29" s="59"/>
      <c r="AS29" s="59"/>
      <c r="AT29" s="59"/>
      <c r="AU29" s="91"/>
      <c r="AV29" s="92"/>
    </row>
    <row r="30" spans="1:48" s="1" customFormat="1" ht="15" customHeight="1" x14ac:dyDescent="0.2">
      <c r="C30" s="57"/>
      <c r="E30" s="2"/>
      <c r="F30" s="58"/>
      <c r="N30" s="30"/>
      <c r="Q30" s="3"/>
      <c r="AA30" s="3">
        <f>AA29-AA28</f>
        <v>9216.2299999999814</v>
      </c>
      <c r="AF30" s="5"/>
      <c r="AG30" s="59"/>
      <c r="AH30" s="59"/>
      <c r="AI30" s="59"/>
      <c r="AJ30" s="59"/>
      <c r="AK30" s="59"/>
      <c r="AL30" s="59"/>
      <c r="AM30" s="59"/>
      <c r="AN30" s="59"/>
      <c r="AO30" s="59"/>
      <c r="AP30" s="59"/>
      <c r="AQ30" s="59"/>
      <c r="AR30" s="59"/>
      <c r="AS30" s="59"/>
      <c r="AT30" s="59"/>
      <c r="AU30" s="91"/>
      <c r="AV30" s="92"/>
    </row>
    <row r="31" spans="1:48" s="1" customFormat="1" ht="15" customHeight="1" x14ac:dyDescent="0.2">
      <c r="C31" s="57"/>
      <c r="E31" s="2"/>
      <c r="F31" s="58"/>
      <c r="N31" s="30"/>
      <c r="Q31" s="3"/>
      <c r="AF31" s="5"/>
      <c r="AG31" s="59"/>
      <c r="AH31" s="59"/>
      <c r="AI31" s="59"/>
      <c r="AJ31" s="59"/>
      <c r="AK31" s="59"/>
      <c r="AL31" s="59"/>
      <c r="AM31" s="59"/>
      <c r="AN31" s="59"/>
      <c r="AO31" s="59"/>
      <c r="AP31" s="59"/>
      <c r="AQ31" s="59"/>
      <c r="AR31" s="59"/>
      <c r="AS31" s="59"/>
      <c r="AT31" s="59"/>
      <c r="AU31" s="91"/>
      <c r="AV31" s="92"/>
    </row>
    <row r="32" spans="1:48" s="1" customFormat="1" ht="15" customHeight="1" x14ac:dyDescent="0.2">
      <c r="C32" s="57"/>
      <c r="E32" s="2"/>
      <c r="F32" s="58"/>
      <c r="N32" s="30"/>
      <c r="Q32" s="3"/>
      <c r="AF32" s="5"/>
      <c r="AG32" s="59"/>
      <c r="AH32" s="59"/>
      <c r="AI32" s="59"/>
      <c r="AJ32" s="59"/>
      <c r="AK32" s="59"/>
      <c r="AL32" s="59"/>
      <c r="AM32" s="59"/>
      <c r="AN32" s="59"/>
      <c r="AO32" s="59"/>
      <c r="AP32" s="59"/>
      <c r="AQ32" s="59"/>
      <c r="AR32" s="59"/>
      <c r="AS32" s="59"/>
      <c r="AT32" s="59"/>
      <c r="AU32" s="91"/>
      <c r="AV32" s="92"/>
    </row>
    <row r="33" spans="3:48" s="1" customFormat="1" ht="15" customHeight="1" x14ac:dyDescent="0.2">
      <c r="C33" s="57"/>
      <c r="E33" s="2"/>
      <c r="F33" s="58"/>
      <c r="N33" s="30"/>
      <c r="Q33" s="3"/>
      <c r="AF33" s="5"/>
      <c r="AG33" s="59"/>
      <c r="AH33" s="59"/>
      <c r="AI33" s="59"/>
      <c r="AJ33" s="59"/>
      <c r="AK33" s="59"/>
      <c r="AL33" s="59"/>
      <c r="AM33" s="59"/>
      <c r="AN33" s="59"/>
      <c r="AO33" s="59"/>
      <c r="AP33" s="59"/>
      <c r="AQ33" s="59"/>
      <c r="AR33" s="59"/>
      <c r="AS33" s="59"/>
      <c r="AT33" s="59"/>
      <c r="AU33" s="91"/>
      <c r="AV33" s="92"/>
    </row>
    <row r="34" spans="3:48" s="1" customFormat="1" ht="15" customHeight="1" x14ac:dyDescent="0.2">
      <c r="C34" s="57"/>
      <c r="E34" s="2"/>
      <c r="F34" s="58"/>
      <c r="N34" s="30"/>
      <c r="Q34" s="3"/>
      <c r="AF34" s="5"/>
      <c r="AG34" s="59"/>
      <c r="AH34" s="59"/>
      <c r="AI34" s="59"/>
      <c r="AJ34" s="59"/>
      <c r="AK34" s="59"/>
      <c r="AL34" s="59"/>
      <c r="AM34" s="59"/>
      <c r="AN34" s="59"/>
      <c r="AO34" s="59"/>
      <c r="AP34" s="59"/>
      <c r="AQ34" s="59"/>
      <c r="AR34" s="59"/>
      <c r="AS34" s="59"/>
      <c r="AT34" s="59"/>
      <c r="AU34" s="91"/>
      <c r="AV34" s="92"/>
    </row>
    <row r="35" spans="3:48" s="1" customFormat="1" ht="15" customHeight="1" x14ac:dyDescent="0.2">
      <c r="C35" s="57"/>
      <c r="E35" s="2"/>
      <c r="F35" s="58"/>
      <c r="N35" s="30"/>
      <c r="Q35" s="3"/>
      <c r="AF35" s="5"/>
      <c r="AG35" s="59"/>
      <c r="AH35" s="59"/>
      <c r="AI35" s="59"/>
      <c r="AJ35" s="59"/>
      <c r="AK35" s="59"/>
      <c r="AL35" s="59"/>
      <c r="AM35" s="59"/>
      <c r="AN35" s="59"/>
      <c r="AO35" s="59"/>
      <c r="AP35" s="59"/>
      <c r="AQ35" s="59"/>
      <c r="AR35" s="59"/>
      <c r="AS35" s="59"/>
      <c r="AT35" s="59"/>
      <c r="AU35" s="91"/>
      <c r="AV35" s="92"/>
    </row>
    <row r="36" spans="3:48" s="1" customFormat="1" ht="15" customHeight="1" x14ac:dyDescent="0.2">
      <c r="C36" s="57"/>
      <c r="E36" s="2"/>
      <c r="F36" s="58"/>
      <c r="N36" s="30"/>
      <c r="Q36" s="3"/>
      <c r="AF36" s="5"/>
      <c r="AG36" s="59"/>
      <c r="AH36" s="59"/>
      <c r="AI36" s="59"/>
      <c r="AJ36" s="59"/>
      <c r="AK36" s="59"/>
      <c r="AL36" s="59"/>
      <c r="AM36" s="59"/>
      <c r="AN36" s="59"/>
      <c r="AO36" s="59"/>
      <c r="AP36" s="59"/>
      <c r="AQ36" s="59"/>
      <c r="AR36" s="59"/>
      <c r="AS36" s="59"/>
      <c r="AT36" s="59"/>
      <c r="AU36" s="91"/>
      <c r="AV36" s="92"/>
    </row>
    <row r="37" spans="3:48" s="1" customFormat="1" ht="15" customHeight="1" x14ac:dyDescent="0.2">
      <c r="C37" s="57"/>
      <c r="E37" s="2"/>
      <c r="F37" s="58"/>
      <c r="N37" s="30"/>
      <c r="Q37" s="3"/>
      <c r="AF37" s="5"/>
      <c r="AG37" s="59"/>
      <c r="AH37" s="59"/>
      <c r="AI37" s="59"/>
      <c r="AJ37" s="59"/>
      <c r="AK37" s="59"/>
      <c r="AL37" s="59"/>
      <c r="AM37" s="59"/>
      <c r="AN37" s="59"/>
      <c r="AO37" s="59"/>
      <c r="AP37" s="59"/>
      <c r="AQ37" s="59"/>
      <c r="AR37" s="59"/>
      <c r="AS37" s="59"/>
      <c r="AT37" s="59"/>
      <c r="AU37" s="91"/>
      <c r="AV37" s="92"/>
    </row>
    <row r="38" spans="3:48" s="1" customFormat="1" ht="15" customHeight="1" x14ac:dyDescent="0.2">
      <c r="C38" s="57"/>
      <c r="E38" s="2"/>
      <c r="F38" s="58"/>
      <c r="N38" s="30"/>
      <c r="Q38" s="3"/>
      <c r="AF38" s="5"/>
      <c r="AG38" s="59"/>
      <c r="AH38" s="59"/>
      <c r="AI38" s="59"/>
      <c r="AJ38" s="59"/>
      <c r="AK38" s="59"/>
      <c r="AL38" s="59"/>
      <c r="AM38" s="59"/>
      <c r="AN38" s="59"/>
      <c r="AO38" s="59"/>
      <c r="AP38" s="59"/>
      <c r="AQ38" s="59"/>
      <c r="AR38" s="59"/>
      <c r="AS38" s="59"/>
      <c r="AT38" s="59"/>
      <c r="AU38" s="91"/>
      <c r="AV38" s="92"/>
    </row>
    <row r="39" spans="3:48" s="1" customFormat="1" ht="15" customHeight="1" x14ac:dyDescent="0.2">
      <c r="C39" s="57"/>
      <c r="E39" s="2"/>
      <c r="F39" s="58"/>
      <c r="N39" s="30"/>
      <c r="Q39" s="3"/>
      <c r="AF39" s="5"/>
      <c r="AG39" s="59"/>
      <c r="AH39" s="59"/>
      <c r="AI39" s="59"/>
      <c r="AJ39" s="59"/>
      <c r="AK39" s="59"/>
      <c r="AL39" s="59"/>
      <c r="AM39" s="59"/>
      <c r="AN39" s="59"/>
      <c r="AO39" s="59"/>
      <c r="AP39" s="59"/>
      <c r="AQ39" s="59"/>
      <c r="AR39" s="59"/>
      <c r="AS39" s="59"/>
      <c r="AT39" s="59"/>
      <c r="AU39" s="91"/>
      <c r="AV39" s="92"/>
    </row>
    <row r="40" spans="3:48" s="1" customFormat="1" ht="15" customHeight="1" x14ac:dyDescent="0.2">
      <c r="C40" s="57"/>
      <c r="E40" s="2"/>
      <c r="F40" s="58"/>
      <c r="N40" s="30"/>
      <c r="Q40" s="3"/>
      <c r="AF40" s="5"/>
      <c r="AG40" s="59"/>
      <c r="AH40" s="59"/>
      <c r="AI40" s="59"/>
      <c r="AJ40" s="59"/>
      <c r="AK40" s="59"/>
      <c r="AL40" s="59"/>
      <c r="AM40" s="59"/>
      <c r="AN40" s="59"/>
      <c r="AO40" s="59"/>
      <c r="AP40" s="59"/>
      <c r="AQ40" s="59"/>
      <c r="AR40" s="59"/>
      <c r="AS40" s="59"/>
      <c r="AT40" s="59"/>
      <c r="AU40" s="91"/>
      <c r="AV40" s="92"/>
    </row>
    <row r="41" spans="3:48" s="1" customFormat="1" ht="15" customHeight="1" x14ac:dyDescent="0.2">
      <c r="C41" s="57"/>
      <c r="E41" s="2"/>
      <c r="F41" s="58"/>
      <c r="N41" s="30"/>
      <c r="Q41" s="3"/>
      <c r="AF41" s="5"/>
      <c r="AG41" s="59"/>
      <c r="AH41" s="59"/>
      <c r="AI41" s="59"/>
      <c r="AJ41" s="59"/>
      <c r="AK41" s="59"/>
      <c r="AL41" s="59"/>
      <c r="AM41" s="59"/>
      <c r="AN41" s="59"/>
      <c r="AO41" s="59"/>
      <c r="AP41" s="59"/>
      <c r="AQ41" s="59"/>
      <c r="AR41" s="59"/>
      <c r="AS41" s="59"/>
      <c r="AT41" s="59"/>
      <c r="AU41" s="91"/>
      <c r="AV41" s="92"/>
    </row>
    <row r="42" spans="3:48" s="1" customFormat="1" ht="15" customHeight="1" x14ac:dyDescent="0.2">
      <c r="C42" s="57"/>
      <c r="E42" s="2"/>
      <c r="F42" s="58"/>
      <c r="N42" s="30"/>
      <c r="Q42" s="3"/>
      <c r="AF42" s="5"/>
      <c r="AG42" s="59"/>
      <c r="AH42" s="59"/>
      <c r="AI42" s="59"/>
      <c r="AJ42" s="59"/>
      <c r="AK42" s="59"/>
      <c r="AL42" s="59"/>
      <c r="AM42" s="59"/>
      <c r="AN42" s="59"/>
      <c r="AO42" s="59"/>
      <c r="AP42" s="59"/>
      <c r="AQ42" s="59"/>
      <c r="AR42" s="59"/>
      <c r="AS42" s="59"/>
      <c r="AT42" s="59"/>
      <c r="AU42" s="91"/>
      <c r="AV42" s="92"/>
    </row>
    <row r="43" spans="3:48" s="1" customFormat="1" ht="15" customHeight="1" x14ac:dyDescent="0.2">
      <c r="C43" s="57"/>
      <c r="E43" s="2"/>
      <c r="F43" s="58"/>
      <c r="N43" s="30"/>
      <c r="Q43" s="3"/>
      <c r="AF43" s="5"/>
      <c r="AG43" s="59"/>
      <c r="AH43" s="59"/>
      <c r="AI43" s="59"/>
      <c r="AJ43" s="59"/>
      <c r="AK43" s="59"/>
      <c r="AL43" s="59"/>
      <c r="AM43" s="59"/>
      <c r="AN43" s="59"/>
      <c r="AO43" s="59"/>
      <c r="AP43" s="59"/>
      <c r="AQ43" s="59"/>
      <c r="AR43" s="59"/>
      <c r="AS43" s="59"/>
      <c r="AT43" s="59"/>
      <c r="AU43" s="91"/>
      <c r="AV43" s="92"/>
    </row>
    <row r="44" spans="3:48" s="1" customFormat="1" ht="15" customHeight="1" x14ac:dyDescent="0.2">
      <c r="C44" s="57"/>
      <c r="E44" s="2"/>
      <c r="F44" s="58"/>
      <c r="N44" s="30"/>
      <c r="Q44" s="3"/>
      <c r="AF44" s="5"/>
      <c r="AG44" s="59"/>
      <c r="AH44" s="59"/>
      <c r="AI44" s="59"/>
      <c r="AJ44" s="59"/>
      <c r="AK44" s="59"/>
      <c r="AL44" s="59"/>
      <c r="AM44" s="59"/>
      <c r="AN44" s="59"/>
      <c r="AO44" s="59"/>
      <c r="AP44" s="59"/>
      <c r="AQ44" s="59"/>
      <c r="AR44" s="59"/>
      <c r="AS44" s="59"/>
      <c r="AT44" s="59"/>
      <c r="AU44" s="91"/>
      <c r="AV44" s="92"/>
    </row>
    <row r="45" spans="3:48" s="1" customFormat="1" ht="15" customHeight="1" x14ac:dyDescent="0.2">
      <c r="C45" s="57"/>
      <c r="E45" s="2"/>
      <c r="F45" s="58"/>
      <c r="N45" s="30"/>
      <c r="Q45" s="3"/>
      <c r="AF45" s="5"/>
      <c r="AG45" s="59"/>
      <c r="AH45" s="59"/>
      <c r="AI45" s="59"/>
      <c r="AJ45" s="59"/>
      <c r="AK45" s="59"/>
      <c r="AL45" s="59"/>
      <c r="AM45" s="59"/>
      <c r="AN45" s="59"/>
      <c r="AO45" s="59"/>
      <c r="AP45" s="59"/>
      <c r="AQ45" s="59"/>
      <c r="AR45" s="59"/>
      <c r="AS45" s="59"/>
      <c r="AT45" s="59"/>
      <c r="AU45" s="91"/>
      <c r="AV45" s="92"/>
    </row>
    <row r="46" spans="3:48" s="1" customFormat="1" ht="15" customHeight="1" x14ac:dyDescent="0.2">
      <c r="C46" s="57"/>
      <c r="E46" s="2"/>
      <c r="F46" s="58"/>
      <c r="N46" s="30"/>
      <c r="Q46" s="3"/>
      <c r="AF46" s="5"/>
      <c r="AG46" s="59"/>
      <c r="AH46" s="59"/>
      <c r="AI46" s="59"/>
      <c r="AJ46" s="59"/>
      <c r="AK46" s="59"/>
      <c r="AL46" s="59"/>
      <c r="AM46" s="59"/>
      <c r="AN46" s="59"/>
      <c r="AO46" s="59"/>
      <c r="AP46" s="59"/>
      <c r="AQ46" s="59"/>
      <c r="AR46" s="59"/>
      <c r="AS46" s="59"/>
      <c r="AT46" s="59"/>
      <c r="AU46" s="91"/>
      <c r="AV46" s="92"/>
    </row>
    <row r="47" spans="3:48" s="1" customFormat="1" ht="15" customHeight="1" x14ac:dyDescent="0.2">
      <c r="C47" s="57"/>
      <c r="E47" s="2"/>
      <c r="F47" s="58"/>
      <c r="N47" s="30"/>
      <c r="Q47" s="3"/>
      <c r="AF47" s="5"/>
      <c r="AG47" s="59"/>
      <c r="AH47" s="59"/>
      <c r="AI47" s="59"/>
      <c r="AJ47" s="59"/>
      <c r="AK47" s="59"/>
      <c r="AL47" s="59"/>
      <c r="AM47" s="59"/>
      <c r="AN47" s="59"/>
      <c r="AO47" s="59"/>
      <c r="AP47" s="59"/>
      <c r="AQ47" s="59"/>
      <c r="AR47" s="59"/>
      <c r="AS47" s="59"/>
      <c r="AT47" s="59"/>
      <c r="AU47" s="91"/>
      <c r="AV47" s="92"/>
    </row>
    <row r="48" spans="3:48" s="1" customFormat="1" ht="15" customHeight="1" x14ac:dyDescent="0.2">
      <c r="C48" s="57"/>
      <c r="E48" s="2"/>
      <c r="F48" s="58"/>
      <c r="N48" s="30"/>
      <c r="Q48" s="3"/>
      <c r="AF48" s="5"/>
      <c r="AG48" s="59"/>
      <c r="AH48" s="59"/>
      <c r="AI48" s="59"/>
      <c r="AJ48" s="59"/>
      <c r="AK48" s="59"/>
      <c r="AL48" s="59"/>
      <c r="AM48" s="59"/>
      <c r="AN48" s="59"/>
      <c r="AO48" s="59"/>
      <c r="AP48" s="59"/>
      <c r="AQ48" s="59"/>
      <c r="AR48" s="59"/>
      <c r="AS48" s="59"/>
      <c r="AT48" s="59"/>
      <c r="AU48" s="91"/>
      <c r="AV48" s="92"/>
    </row>
    <row r="49" spans="3:48" s="1" customFormat="1" ht="15" customHeight="1" x14ac:dyDescent="0.2">
      <c r="C49" s="57"/>
      <c r="E49" s="2"/>
      <c r="F49" s="58"/>
      <c r="N49" s="30"/>
      <c r="Q49" s="3"/>
      <c r="AF49" s="5"/>
      <c r="AG49" s="59"/>
      <c r="AH49" s="59"/>
      <c r="AI49" s="59"/>
      <c r="AJ49" s="59"/>
      <c r="AK49" s="59"/>
      <c r="AL49" s="59"/>
      <c r="AM49" s="59"/>
      <c r="AN49" s="59"/>
      <c r="AO49" s="59"/>
      <c r="AP49" s="59"/>
      <c r="AQ49" s="59"/>
      <c r="AR49" s="59"/>
      <c r="AS49" s="59"/>
      <c r="AT49" s="59"/>
      <c r="AU49" s="91"/>
      <c r="AV49" s="92"/>
    </row>
    <row r="50" spans="3:48" s="1" customFormat="1" ht="15" customHeight="1" x14ac:dyDescent="0.2">
      <c r="C50" s="57"/>
      <c r="E50" s="2"/>
      <c r="F50" s="58"/>
      <c r="N50" s="30"/>
      <c r="Q50" s="3"/>
      <c r="AF50" s="5"/>
      <c r="AG50" s="59"/>
      <c r="AH50" s="59"/>
      <c r="AI50" s="59"/>
      <c r="AJ50" s="59"/>
      <c r="AK50" s="59"/>
      <c r="AL50" s="59"/>
      <c r="AM50" s="59"/>
      <c r="AN50" s="59"/>
      <c r="AO50" s="59"/>
      <c r="AP50" s="59"/>
      <c r="AQ50" s="59"/>
      <c r="AR50" s="59"/>
      <c r="AS50" s="59"/>
      <c r="AT50" s="59"/>
      <c r="AU50" s="91"/>
      <c r="AV50" s="92"/>
    </row>
    <row r="51" spans="3:48" s="1" customFormat="1" ht="15" customHeight="1" x14ac:dyDescent="0.2">
      <c r="C51" s="57"/>
      <c r="E51" s="2"/>
      <c r="F51" s="58"/>
      <c r="N51" s="30"/>
      <c r="Q51" s="3"/>
      <c r="AF51" s="5"/>
      <c r="AG51" s="59"/>
      <c r="AH51" s="59"/>
      <c r="AI51" s="59"/>
      <c r="AJ51" s="59"/>
      <c r="AK51" s="59"/>
      <c r="AL51" s="59"/>
      <c r="AM51" s="59"/>
      <c r="AN51" s="59"/>
      <c r="AO51" s="59"/>
      <c r="AP51" s="59"/>
      <c r="AQ51" s="59"/>
      <c r="AR51" s="59"/>
      <c r="AS51" s="59"/>
      <c r="AT51" s="59"/>
      <c r="AU51" s="91"/>
      <c r="AV51" s="92"/>
    </row>
    <row r="52" spans="3:48" s="1" customFormat="1" ht="15" customHeight="1" x14ac:dyDescent="0.2">
      <c r="C52" s="57"/>
      <c r="E52" s="2"/>
      <c r="F52" s="58"/>
      <c r="N52" s="30"/>
      <c r="Q52" s="3"/>
      <c r="AF52" s="5"/>
      <c r="AG52" s="59"/>
      <c r="AH52" s="59"/>
      <c r="AI52" s="59"/>
      <c r="AJ52" s="59"/>
      <c r="AK52" s="59"/>
      <c r="AL52" s="59"/>
      <c r="AM52" s="59"/>
      <c r="AN52" s="59"/>
      <c r="AO52" s="59"/>
      <c r="AP52" s="59"/>
      <c r="AQ52" s="59"/>
      <c r="AR52" s="59"/>
      <c r="AS52" s="59"/>
      <c r="AT52" s="59"/>
      <c r="AU52" s="91"/>
      <c r="AV52" s="92"/>
    </row>
    <row r="53" spans="3:48" s="1" customFormat="1" ht="15" customHeight="1" x14ac:dyDescent="0.2">
      <c r="C53" s="57"/>
      <c r="E53" s="2"/>
      <c r="F53" s="58"/>
      <c r="N53" s="30"/>
      <c r="Q53" s="3"/>
      <c r="AF53" s="5"/>
      <c r="AG53" s="59"/>
      <c r="AH53" s="59"/>
      <c r="AI53" s="59"/>
      <c r="AJ53" s="59"/>
      <c r="AK53" s="59"/>
      <c r="AL53" s="59"/>
      <c r="AM53" s="59"/>
      <c r="AN53" s="59"/>
      <c r="AO53" s="59"/>
      <c r="AP53" s="59"/>
      <c r="AQ53" s="59"/>
      <c r="AR53" s="59"/>
      <c r="AS53" s="59"/>
      <c r="AT53" s="59"/>
      <c r="AU53" s="91"/>
      <c r="AV53" s="92"/>
    </row>
    <row r="54" spans="3:48" s="1" customFormat="1" ht="15" customHeight="1" x14ac:dyDescent="0.2">
      <c r="C54" s="57"/>
      <c r="E54" s="2"/>
      <c r="F54" s="58"/>
      <c r="N54" s="30"/>
      <c r="Q54" s="3"/>
      <c r="AF54" s="5"/>
      <c r="AG54" s="59"/>
      <c r="AH54" s="59"/>
      <c r="AI54" s="59"/>
      <c r="AJ54" s="59"/>
      <c r="AK54" s="59"/>
      <c r="AL54" s="59"/>
      <c r="AM54" s="59"/>
      <c r="AN54" s="59"/>
      <c r="AO54" s="59"/>
      <c r="AP54" s="59"/>
      <c r="AQ54" s="59"/>
      <c r="AR54" s="59"/>
      <c r="AS54" s="59"/>
      <c r="AT54" s="59"/>
      <c r="AU54" s="91"/>
      <c r="AV54" s="92"/>
    </row>
    <row r="55" spans="3:48" s="1" customFormat="1" ht="15" customHeight="1" x14ac:dyDescent="0.2">
      <c r="C55" s="57"/>
      <c r="E55" s="2"/>
      <c r="F55" s="58"/>
      <c r="N55" s="30"/>
      <c r="Q55" s="3"/>
      <c r="AF55" s="5"/>
      <c r="AG55" s="59"/>
      <c r="AH55" s="59"/>
      <c r="AI55" s="59"/>
      <c r="AJ55" s="59"/>
      <c r="AK55" s="59"/>
      <c r="AL55" s="59"/>
      <c r="AM55" s="59"/>
      <c r="AN55" s="59"/>
      <c r="AO55" s="59"/>
      <c r="AP55" s="59"/>
      <c r="AQ55" s="59"/>
      <c r="AR55" s="59"/>
      <c r="AS55" s="59"/>
      <c r="AT55" s="59"/>
      <c r="AU55" s="91"/>
      <c r="AV55" s="92"/>
    </row>
    <row r="56" spans="3:48" s="1" customFormat="1" ht="15" customHeight="1" x14ac:dyDescent="0.2">
      <c r="C56" s="57"/>
      <c r="E56" s="2"/>
      <c r="F56" s="58"/>
      <c r="N56" s="30"/>
      <c r="Q56" s="3"/>
      <c r="AF56" s="5"/>
      <c r="AG56" s="59"/>
      <c r="AH56" s="59"/>
      <c r="AI56" s="59"/>
      <c r="AJ56" s="59"/>
      <c r="AK56" s="59"/>
      <c r="AL56" s="59"/>
      <c r="AM56" s="59"/>
      <c r="AN56" s="59"/>
      <c r="AO56" s="59"/>
      <c r="AP56" s="59"/>
      <c r="AQ56" s="59"/>
      <c r="AR56" s="59"/>
      <c r="AS56" s="59"/>
      <c r="AT56" s="59"/>
      <c r="AU56" s="91"/>
      <c r="AV56" s="92"/>
    </row>
    <row r="57" spans="3:48" s="1" customFormat="1" ht="15" customHeight="1" x14ac:dyDescent="0.2">
      <c r="C57" s="57"/>
      <c r="E57" s="2"/>
      <c r="F57" s="58"/>
      <c r="N57" s="30"/>
      <c r="Q57" s="3"/>
      <c r="AF57" s="5"/>
      <c r="AG57" s="59"/>
      <c r="AH57" s="59"/>
      <c r="AI57" s="59"/>
      <c r="AJ57" s="59"/>
      <c r="AK57" s="59"/>
      <c r="AL57" s="59"/>
      <c r="AM57" s="59"/>
      <c r="AN57" s="59"/>
      <c r="AO57" s="59"/>
      <c r="AP57" s="59"/>
      <c r="AQ57" s="59"/>
      <c r="AR57" s="59"/>
      <c r="AS57" s="59"/>
      <c r="AT57" s="59"/>
      <c r="AU57" s="91"/>
      <c r="AV57" s="92"/>
    </row>
    <row r="58" spans="3:48" s="1" customFormat="1" ht="15" customHeight="1" x14ac:dyDescent="0.2">
      <c r="C58" s="57"/>
      <c r="E58" s="2"/>
      <c r="F58" s="58"/>
      <c r="N58" s="30"/>
      <c r="Q58" s="3"/>
      <c r="AF58" s="5"/>
      <c r="AG58" s="59"/>
      <c r="AH58" s="59"/>
      <c r="AI58" s="59"/>
      <c r="AJ58" s="59"/>
      <c r="AK58" s="59"/>
      <c r="AL58" s="59"/>
      <c r="AM58" s="59"/>
      <c r="AN58" s="59"/>
      <c r="AO58" s="59"/>
      <c r="AP58" s="59"/>
      <c r="AQ58" s="59"/>
      <c r="AR58" s="59"/>
      <c r="AS58" s="59"/>
      <c r="AT58" s="59"/>
      <c r="AU58" s="91"/>
      <c r="AV58" s="92"/>
    </row>
    <row r="59" spans="3:48" s="1" customFormat="1" ht="15" customHeight="1" x14ac:dyDescent="0.2">
      <c r="C59" s="57"/>
      <c r="E59" s="2"/>
      <c r="F59" s="58"/>
      <c r="N59" s="30"/>
      <c r="Q59" s="3"/>
      <c r="AF59" s="5"/>
      <c r="AG59" s="59"/>
      <c r="AH59" s="59"/>
      <c r="AI59" s="59"/>
      <c r="AJ59" s="59"/>
      <c r="AK59" s="59"/>
      <c r="AL59" s="59"/>
      <c r="AM59" s="59"/>
      <c r="AN59" s="59"/>
      <c r="AO59" s="59"/>
      <c r="AP59" s="59"/>
      <c r="AQ59" s="59"/>
      <c r="AR59" s="59"/>
      <c r="AS59" s="59"/>
      <c r="AT59" s="59"/>
      <c r="AU59" s="91"/>
      <c r="AV59" s="92"/>
    </row>
    <row r="60" spans="3:48" s="1" customFormat="1" ht="15" customHeight="1" x14ac:dyDescent="0.2">
      <c r="C60" s="57"/>
      <c r="E60" s="2"/>
      <c r="F60" s="58"/>
      <c r="N60" s="30"/>
      <c r="Q60" s="3"/>
      <c r="AF60" s="5"/>
      <c r="AG60" s="59"/>
      <c r="AH60" s="59"/>
      <c r="AI60" s="59"/>
      <c r="AJ60" s="59"/>
      <c r="AK60" s="59"/>
      <c r="AL60" s="59"/>
      <c r="AM60" s="59"/>
      <c r="AN60" s="59"/>
      <c r="AO60" s="59"/>
      <c r="AP60" s="59"/>
      <c r="AQ60" s="59"/>
      <c r="AR60" s="59"/>
      <c r="AS60" s="59"/>
      <c r="AT60" s="59"/>
      <c r="AU60" s="91"/>
      <c r="AV60" s="92"/>
    </row>
    <row r="61" spans="3:48" s="1" customFormat="1" ht="15" customHeight="1" x14ac:dyDescent="0.2">
      <c r="C61" s="57"/>
      <c r="E61" s="2"/>
      <c r="F61" s="58"/>
      <c r="N61" s="30"/>
      <c r="Q61" s="3"/>
      <c r="AF61" s="5"/>
      <c r="AG61" s="59"/>
      <c r="AH61" s="59"/>
      <c r="AI61" s="59"/>
      <c r="AJ61" s="59"/>
      <c r="AK61" s="59"/>
      <c r="AL61" s="59"/>
      <c r="AM61" s="59"/>
      <c r="AN61" s="59"/>
      <c r="AO61" s="59"/>
      <c r="AP61" s="59"/>
      <c r="AQ61" s="59"/>
      <c r="AR61" s="59"/>
      <c r="AS61" s="59"/>
      <c r="AT61" s="59"/>
      <c r="AU61" s="91"/>
      <c r="AV61" s="92"/>
    </row>
    <row r="62" spans="3:48" s="1" customFormat="1" ht="15" customHeight="1" x14ac:dyDescent="0.2">
      <c r="C62" s="57"/>
      <c r="E62" s="2"/>
      <c r="F62" s="58"/>
      <c r="N62" s="30"/>
      <c r="Q62" s="3"/>
      <c r="AF62" s="5"/>
      <c r="AG62" s="59"/>
      <c r="AH62" s="59"/>
      <c r="AI62" s="59"/>
      <c r="AJ62" s="59"/>
      <c r="AK62" s="59"/>
      <c r="AL62" s="59"/>
      <c r="AM62" s="59"/>
      <c r="AN62" s="59"/>
      <c r="AO62" s="59"/>
      <c r="AP62" s="59"/>
      <c r="AQ62" s="59"/>
      <c r="AR62" s="59"/>
      <c r="AS62" s="59"/>
      <c r="AT62" s="59"/>
      <c r="AU62" s="91"/>
      <c r="AV62" s="92"/>
    </row>
    <row r="63" spans="3:48" s="1" customFormat="1" ht="15" customHeight="1" x14ac:dyDescent="0.2">
      <c r="C63" s="57"/>
      <c r="E63" s="2"/>
      <c r="F63" s="58"/>
      <c r="N63" s="30"/>
      <c r="Q63" s="3"/>
      <c r="AF63" s="5"/>
      <c r="AG63" s="59"/>
      <c r="AH63" s="59"/>
      <c r="AI63" s="59"/>
      <c r="AJ63" s="59"/>
      <c r="AK63" s="59"/>
      <c r="AL63" s="59"/>
      <c r="AM63" s="59"/>
      <c r="AN63" s="59"/>
      <c r="AO63" s="59"/>
      <c r="AP63" s="59"/>
      <c r="AQ63" s="59"/>
      <c r="AR63" s="59"/>
      <c r="AS63" s="59"/>
      <c r="AT63" s="59"/>
      <c r="AU63" s="91"/>
      <c r="AV63" s="92"/>
    </row>
    <row r="64" spans="3:48" s="1" customFormat="1" ht="15" customHeight="1" x14ac:dyDescent="0.2">
      <c r="C64" s="57"/>
      <c r="E64" s="2"/>
      <c r="F64" s="58"/>
      <c r="N64" s="30"/>
      <c r="Q64" s="3"/>
      <c r="AF64" s="5"/>
      <c r="AG64" s="59"/>
      <c r="AH64" s="59"/>
      <c r="AI64" s="59"/>
      <c r="AJ64" s="59"/>
      <c r="AK64" s="59"/>
      <c r="AL64" s="59"/>
      <c r="AM64" s="59"/>
      <c r="AN64" s="59"/>
      <c r="AO64" s="59"/>
      <c r="AP64" s="59"/>
      <c r="AQ64" s="59"/>
      <c r="AR64" s="59"/>
      <c r="AS64" s="59"/>
      <c r="AT64" s="59"/>
      <c r="AU64" s="91"/>
      <c r="AV64" s="92"/>
    </row>
    <row r="65" spans="3:48" s="1" customFormat="1" ht="15" customHeight="1" x14ac:dyDescent="0.2">
      <c r="C65" s="57"/>
      <c r="E65" s="2"/>
      <c r="F65" s="58"/>
      <c r="N65" s="30"/>
      <c r="Q65" s="3"/>
      <c r="AF65" s="5"/>
      <c r="AG65" s="59"/>
      <c r="AH65" s="59"/>
      <c r="AI65" s="59"/>
      <c r="AJ65" s="59"/>
      <c r="AK65" s="59"/>
      <c r="AL65" s="59"/>
      <c r="AM65" s="59"/>
      <c r="AN65" s="59"/>
      <c r="AO65" s="59"/>
      <c r="AP65" s="59"/>
      <c r="AQ65" s="59"/>
      <c r="AR65" s="59"/>
      <c r="AS65" s="59"/>
      <c r="AT65" s="59"/>
      <c r="AU65" s="91"/>
      <c r="AV65" s="92"/>
    </row>
    <row r="66" spans="3:48" s="1" customFormat="1" ht="15" customHeight="1" x14ac:dyDescent="0.2">
      <c r="C66" s="57"/>
      <c r="E66" s="2"/>
      <c r="F66" s="58"/>
      <c r="N66" s="30"/>
      <c r="Q66" s="3"/>
      <c r="AF66" s="5"/>
      <c r="AG66" s="59"/>
      <c r="AH66" s="59"/>
      <c r="AI66" s="59"/>
      <c r="AJ66" s="59"/>
      <c r="AK66" s="59"/>
      <c r="AL66" s="59"/>
      <c r="AM66" s="59"/>
      <c r="AN66" s="59"/>
      <c r="AO66" s="59"/>
      <c r="AP66" s="59"/>
      <c r="AQ66" s="59"/>
      <c r="AR66" s="59"/>
      <c r="AS66" s="59"/>
      <c r="AT66" s="59"/>
      <c r="AU66" s="91"/>
      <c r="AV66" s="92"/>
    </row>
    <row r="67" spans="3:48" s="1" customFormat="1" ht="15" customHeight="1" x14ac:dyDescent="0.2">
      <c r="C67" s="57"/>
      <c r="E67" s="2"/>
      <c r="F67" s="58"/>
      <c r="N67" s="30"/>
      <c r="Q67" s="3"/>
      <c r="AF67" s="5"/>
      <c r="AG67" s="59"/>
      <c r="AH67" s="59"/>
      <c r="AI67" s="59"/>
      <c r="AJ67" s="59"/>
      <c r="AK67" s="59"/>
      <c r="AL67" s="59"/>
      <c r="AM67" s="59"/>
      <c r="AN67" s="59"/>
      <c r="AO67" s="59"/>
      <c r="AP67" s="59"/>
      <c r="AQ67" s="59"/>
      <c r="AR67" s="59"/>
      <c r="AS67" s="59"/>
      <c r="AT67" s="59"/>
      <c r="AU67" s="91"/>
      <c r="AV67" s="92"/>
    </row>
    <row r="68" spans="3:48" s="1" customFormat="1" ht="15" customHeight="1" x14ac:dyDescent="0.2">
      <c r="C68" s="57"/>
      <c r="E68" s="2"/>
      <c r="F68" s="58"/>
      <c r="N68" s="30"/>
      <c r="Q68" s="3"/>
      <c r="AF68" s="5"/>
      <c r="AG68" s="59"/>
      <c r="AH68" s="59"/>
      <c r="AI68" s="59"/>
      <c r="AJ68" s="59"/>
      <c r="AK68" s="59"/>
      <c r="AL68" s="59"/>
      <c r="AM68" s="59"/>
      <c r="AN68" s="59"/>
      <c r="AO68" s="59"/>
      <c r="AP68" s="59"/>
      <c r="AQ68" s="59"/>
      <c r="AR68" s="59"/>
      <c r="AS68" s="59"/>
      <c r="AT68" s="59"/>
      <c r="AU68" s="91"/>
      <c r="AV68" s="92"/>
    </row>
    <row r="69" spans="3:48" s="1" customFormat="1" ht="15" customHeight="1" x14ac:dyDescent="0.2">
      <c r="C69" s="57"/>
      <c r="E69" s="2"/>
      <c r="F69" s="58"/>
      <c r="N69" s="30"/>
      <c r="Q69" s="3"/>
      <c r="AF69" s="5"/>
      <c r="AG69" s="59"/>
      <c r="AH69" s="59"/>
      <c r="AI69" s="59"/>
      <c r="AJ69" s="59"/>
      <c r="AK69" s="59"/>
      <c r="AL69" s="59"/>
      <c r="AM69" s="59"/>
      <c r="AN69" s="59"/>
      <c r="AO69" s="59"/>
      <c r="AP69" s="59"/>
      <c r="AQ69" s="59"/>
      <c r="AR69" s="59"/>
      <c r="AS69" s="59"/>
      <c r="AT69" s="59"/>
      <c r="AU69" s="91"/>
      <c r="AV69" s="92"/>
    </row>
    <row r="70" spans="3:48" s="1" customFormat="1" ht="15" customHeight="1" x14ac:dyDescent="0.2">
      <c r="C70" s="57"/>
      <c r="E70" s="2"/>
      <c r="F70" s="58"/>
      <c r="N70" s="30"/>
      <c r="Q70" s="3"/>
      <c r="AF70" s="5"/>
      <c r="AG70" s="59"/>
      <c r="AH70" s="59"/>
      <c r="AI70" s="59"/>
      <c r="AJ70" s="59"/>
      <c r="AK70" s="59"/>
      <c r="AL70" s="59"/>
      <c r="AM70" s="59"/>
      <c r="AN70" s="59"/>
      <c r="AO70" s="59"/>
      <c r="AP70" s="59"/>
      <c r="AQ70" s="59"/>
      <c r="AR70" s="59"/>
      <c r="AS70" s="59"/>
      <c r="AT70" s="59"/>
      <c r="AU70" s="91"/>
      <c r="AV70" s="92"/>
    </row>
    <row r="71" spans="3:48" s="1" customFormat="1" ht="15" customHeight="1" x14ac:dyDescent="0.2">
      <c r="C71" s="57"/>
      <c r="E71" s="2"/>
      <c r="F71" s="58"/>
      <c r="N71" s="30"/>
      <c r="Q71" s="3"/>
      <c r="AF71" s="5"/>
      <c r="AG71" s="59"/>
      <c r="AH71" s="59"/>
      <c r="AI71" s="59"/>
      <c r="AJ71" s="59"/>
      <c r="AK71" s="59"/>
      <c r="AL71" s="59"/>
      <c r="AM71" s="59"/>
      <c r="AN71" s="59"/>
      <c r="AO71" s="59"/>
      <c r="AP71" s="59"/>
      <c r="AQ71" s="59"/>
      <c r="AR71" s="59"/>
      <c r="AS71" s="59"/>
      <c r="AT71" s="59"/>
      <c r="AU71" s="91"/>
      <c r="AV71" s="92"/>
    </row>
    <row r="72" spans="3:48" s="1" customFormat="1" ht="15" customHeight="1" x14ac:dyDescent="0.2">
      <c r="C72" s="57"/>
      <c r="E72" s="2"/>
      <c r="F72" s="58"/>
      <c r="N72" s="30"/>
      <c r="Q72" s="3"/>
      <c r="AF72" s="5"/>
      <c r="AG72" s="59"/>
      <c r="AH72" s="59"/>
      <c r="AI72" s="59"/>
      <c r="AJ72" s="59"/>
      <c r="AK72" s="59"/>
      <c r="AL72" s="59"/>
      <c r="AM72" s="59"/>
      <c r="AN72" s="59"/>
      <c r="AO72" s="59"/>
      <c r="AP72" s="59"/>
      <c r="AQ72" s="59"/>
      <c r="AR72" s="59"/>
      <c r="AS72" s="59"/>
      <c r="AT72" s="59"/>
      <c r="AU72" s="91"/>
      <c r="AV72" s="92"/>
    </row>
    <row r="73" spans="3:48" s="1" customFormat="1" ht="15" customHeight="1" x14ac:dyDescent="0.2">
      <c r="C73" s="57"/>
      <c r="E73" s="2"/>
      <c r="F73" s="58"/>
      <c r="N73" s="30"/>
      <c r="Q73" s="3"/>
      <c r="AF73" s="5"/>
      <c r="AG73" s="59"/>
      <c r="AH73" s="59"/>
      <c r="AI73" s="59"/>
      <c r="AJ73" s="59"/>
      <c r="AK73" s="59"/>
      <c r="AL73" s="59"/>
      <c r="AM73" s="59"/>
      <c r="AN73" s="59"/>
      <c r="AO73" s="59"/>
      <c r="AP73" s="59"/>
      <c r="AQ73" s="59"/>
      <c r="AR73" s="59"/>
      <c r="AS73" s="59"/>
      <c r="AT73" s="59"/>
      <c r="AU73" s="91"/>
      <c r="AV73" s="92"/>
    </row>
    <row r="74" spans="3:48" s="1" customFormat="1" ht="15" customHeight="1" x14ac:dyDescent="0.2">
      <c r="C74" s="57"/>
      <c r="E74" s="2"/>
      <c r="F74" s="58"/>
      <c r="N74" s="30"/>
      <c r="Q74" s="3"/>
      <c r="AF74" s="5"/>
      <c r="AG74" s="59"/>
      <c r="AH74" s="59"/>
      <c r="AI74" s="59"/>
      <c r="AJ74" s="59"/>
      <c r="AK74" s="59"/>
      <c r="AL74" s="59"/>
      <c r="AM74" s="59"/>
      <c r="AN74" s="59"/>
      <c r="AO74" s="59"/>
      <c r="AP74" s="59"/>
      <c r="AQ74" s="59"/>
      <c r="AR74" s="59"/>
      <c r="AS74" s="59"/>
      <c r="AT74" s="59"/>
      <c r="AU74" s="91"/>
      <c r="AV74" s="92"/>
    </row>
    <row r="75" spans="3:48" s="1" customFormat="1" ht="15" customHeight="1" x14ac:dyDescent="0.2">
      <c r="C75" s="57"/>
      <c r="E75" s="2"/>
      <c r="F75" s="58"/>
      <c r="N75" s="30"/>
      <c r="Q75" s="3"/>
      <c r="AF75" s="5"/>
      <c r="AG75" s="59"/>
      <c r="AH75" s="59"/>
      <c r="AI75" s="59"/>
      <c r="AJ75" s="59"/>
      <c r="AK75" s="59"/>
      <c r="AL75" s="59"/>
      <c r="AM75" s="59"/>
      <c r="AN75" s="59"/>
      <c r="AO75" s="59"/>
      <c r="AP75" s="59"/>
      <c r="AQ75" s="59"/>
      <c r="AR75" s="59"/>
      <c r="AS75" s="59"/>
      <c r="AT75" s="59"/>
      <c r="AU75" s="91"/>
      <c r="AV75" s="92"/>
    </row>
    <row r="76" spans="3:48" s="1" customFormat="1" ht="15" customHeight="1" x14ac:dyDescent="0.2">
      <c r="C76" s="57"/>
      <c r="E76" s="2"/>
      <c r="F76" s="58"/>
      <c r="N76" s="30"/>
      <c r="Q76" s="3"/>
      <c r="AF76" s="5"/>
      <c r="AG76" s="59"/>
      <c r="AH76" s="59"/>
      <c r="AI76" s="59"/>
      <c r="AJ76" s="59"/>
      <c r="AK76" s="59"/>
      <c r="AL76" s="59"/>
      <c r="AM76" s="59"/>
      <c r="AN76" s="59"/>
      <c r="AO76" s="59"/>
      <c r="AP76" s="59"/>
      <c r="AQ76" s="59"/>
      <c r="AR76" s="59"/>
      <c r="AS76" s="59"/>
      <c r="AT76" s="59"/>
      <c r="AU76" s="91"/>
      <c r="AV76" s="92"/>
    </row>
    <row r="77" spans="3:48" s="1" customFormat="1" ht="15" customHeight="1" x14ac:dyDescent="0.2">
      <c r="C77" s="57"/>
      <c r="E77" s="2"/>
      <c r="F77" s="58"/>
      <c r="N77" s="30"/>
      <c r="Q77" s="3"/>
      <c r="AF77" s="5"/>
      <c r="AG77" s="59"/>
      <c r="AH77" s="59"/>
      <c r="AI77" s="59"/>
      <c r="AJ77" s="59"/>
      <c r="AK77" s="59"/>
      <c r="AL77" s="59"/>
      <c r="AM77" s="59"/>
      <c r="AN77" s="59"/>
      <c r="AO77" s="59"/>
      <c r="AP77" s="59"/>
      <c r="AQ77" s="59"/>
      <c r="AR77" s="59"/>
      <c r="AS77" s="59"/>
      <c r="AT77" s="59"/>
      <c r="AU77" s="91"/>
      <c r="AV77" s="92"/>
    </row>
    <row r="78" spans="3:48" s="1" customFormat="1" ht="15" customHeight="1" x14ac:dyDescent="0.2">
      <c r="C78" s="57"/>
      <c r="E78" s="2"/>
      <c r="F78" s="58"/>
      <c r="N78" s="30"/>
      <c r="Q78" s="3"/>
      <c r="AF78" s="5"/>
      <c r="AG78" s="59"/>
      <c r="AH78" s="59"/>
      <c r="AI78" s="59"/>
      <c r="AJ78" s="59"/>
      <c r="AK78" s="59"/>
      <c r="AL78" s="59"/>
      <c r="AM78" s="59"/>
      <c r="AN78" s="59"/>
      <c r="AO78" s="59"/>
      <c r="AP78" s="59"/>
      <c r="AQ78" s="59"/>
      <c r="AR78" s="59"/>
      <c r="AS78" s="59"/>
      <c r="AT78" s="59"/>
      <c r="AU78" s="91"/>
      <c r="AV78" s="92"/>
    </row>
    <row r="79" spans="3:48" s="1" customFormat="1" ht="15" customHeight="1" x14ac:dyDescent="0.2">
      <c r="C79" s="57"/>
      <c r="E79" s="2"/>
      <c r="F79" s="58"/>
      <c r="N79" s="30"/>
      <c r="Q79" s="3"/>
      <c r="AF79" s="5"/>
      <c r="AG79" s="59"/>
      <c r="AH79" s="59"/>
      <c r="AI79" s="59"/>
      <c r="AJ79" s="59"/>
      <c r="AK79" s="59"/>
      <c r="AL79" s="59"/>
      <c r="AM79" s="59"/>
      <c r="AN79" s="59"/>
      <c r="AO79" s="59"/>
      <c r="AP79" s="59"/>
      <c r="AQ79" s="59"/>
      <c r="AR79" s="59"/>
      <c r="AS79" s="59"/>
      <c r="AT79" s="59"/>
      <c r="AU79" s="91"/>
      <c r="AV79" s="92"/>
    </row>
    <row r="80" spans="3:48" s="1" customFormat="1" ht="15" customHeight="1" x14ac:dyDescent="0.2">
      <c r="C80" s="57"/>
      <c r="E80" s="2"/>
      <c r="F80" s="58"/>
      <c r="N80" s="30"/>
      <c r="Q80" s="3"/>
      <c r="AF80" s="5"/>
      <c r="AG80" s="59"/>
      <c r="AH80" s="59"/>
      <c r="AI80" s="59"/>
      <c r="AJ80" s="59"/>
      <c r="AK80" s="59"/>
      <c r="AL80" s="59"/>
      <c r="AM80" s="59"/>
      <c r="AN80" s="59"/>
      <c r="AO80" s="59"/>
      <c r="AP80" s="59"/>
      <c r="AQ80" s="59"/>
      <c r="AR80" s="59"/>
      <c r="AS80" s="59"/>
      <c r="AT80" s="59"/>
      <c r="AU80" s="91"/>
      <c r="AV80" s="92"/>
    </row>
    <row r="81" spans="3:48" s="1" customFormat="1" ht="15" customHeight="1" x14ac:dyDescent="0.2">
      <c r="C81" s="57"/>
      <c r="E81" s="2"/>
      <c r="F81" s="58"/>
      <c r="N81" s="30"/>
      <c r="Q81" s="3"/>
      <c r="AF81" s="5"/>
      <c r="AG81" s="59"/>
      <c r="AH81" s="59"/>
      <c r="AI81" s="59"/>
      <c r="AJ81" s="59"/>
      <c r="AK81" s="59"/>
      <c r="AL81" s="59"/>
      <c r="AM81" s="59"/>
      <c r="AN81" s="59"/>
      <c r="AO81" s="59"/>
      <c r="AP81" s="59"/>
      <c r="AQ81" s="59"/>
      <c r="AR81" s="59"/>
      <c r="AS81" s="59"/>
      <c r="AT81" s="59"/>
      <c r="AU81" s="91"/>
      <c r="AV81" s="92"/>
    </row>
    <row r="82" spans="3:48" s="1" customFormat="1" ht="15" customHeight="1" x14ac:dyDescent="0.2">
      <c r="C82" s="57"/>
      <c r="E82" s="2"/>
      <c r="F82" s="58"/>
      <c r="N82" s="30"/>
      <c r="Q82" s="3"/>
      <c r="AF82" s="5"/>
      <c r="AG82" s="59"/>
      <c r="AH82" s="59"/>
      <c r="AI82" s="59"/>
      <c r="AJ82" s="59"/>
      <c r="AK82" s="59"/>
      <c r="AL82" s="59"/>
      <c r="AM82" s="59"/>
      <c r="AN82" s="59"/>
      <c r="AO82" s="59"/>
      <c r="AP82" s="59"/>
      <c r="AQ82" s="59"/>
      <c r="AR82" s="59"/>
      <c r="AS82" s="59"/>
      <c r="AT82" s="59"/>
      <c r="AU82" s="91"/>
      <c r="AV82" s="92"/>
    </row>
    <row r="83" spans="3:48" s="1" customFormat="1" ht="15" customHeight="1" x14ac:dyDescent="0.2">
      <c r="C83" s="57"/>
      <c r="E83" s="2"/>
      <c r="F83" s="58"/>
      <c r="N83" s="30"/>
      <c r="Q83" s="3"/>
      <c r="AF83" s="5"/>
      <c r="AG83" s="59"/>
      <c r="AH83" s="59"/>
      <c r="AI83" s="59"/>
      <c r="AJ83" s="59"/>
      <c r="AK83" s="59"/>
      <c r="AL83" s="59"/>
      <c r="AM83" s="59"/>
      <c r="AN83" s="59"/>
      <c r="AO83" s="59"/>
      <c r="AP83" s="59"/>
      <c r="AQ83" s="59"/>
      <c r="AR83" s="59"/>
      <c r="AS83" s="59"/>
      <c r="AT83" s="59"/>
      <c r="AU83" s="91"/>
      <c r="AV83" s="92"/>
    </row>
    <row r="84" spans="3:48" s="1" customFormat="1" ht="15" customHeight="1" x14ac:dyDescent="0.2">
      <c r="C84" s="57"/>
      <c r="E84" s="2"/>
      <c r="F84" s="58"/>
      <c r="N84" s="30"/>
      <c r="Q84" s="3"/>
      <c r="AF84" s="5"/>
      <c r="AG84" s="59"/>
      <c r="AH84" s="59"/>
      <c r="AI84" s="59"/>
      <c r="AJ84" s="59"/>
      <c r="AK84" s="59"/>
      <c r="AL84" s="59"/>
      <c r="AM84" s="59"/>
      <c r="AN84" s="59"/>
      <c r="AO84" s="59"/>
      <c r="AP84" s="59"/>
      <c r="AQ84" s="59"/>
      <c r="AR84" s="59"/>
      <c r="AS84" s="59"/>
      <c r="AT84" s="59"/>
      <c r="AU84" s="91"/>
      <c r="AV84" s="92"/>
    </row>
    <row r="85" spans="3:48" s="1" customFormat="1" ht="15" customHeight="1" x14ac:dyDescent="0.2">
      <c r="C85" s="57"/>
      <c r="E85" s="2"/>
      <c r="F85" s="58"/>
      <c r="N85" s="30"/>
      <c r="Q85" s="3"/>
      <c r="AF85" s="5"/>
      <c r="AG85" s="59"/>
      <c r="AH85" s="59"/>
      <c r="AI85" s="59"/>
      <c r="AJ85" s="59"/>
      <c r="AK85" s="59"/>
      <c r="AL85" s="59"/>
      <c r="AM85" s="59"/>
      <c r="AN85" s="59"/>
      <c r="AO85" s="59"/>
      <c r="AP85" s="59"/>
      <c r="AQ85" s="59"/>
      <c r="AR85" s="59"/>
      <c r="AS85" s="59"/>
      <c r="AT85" s="59"/>
      <c r="AU85" s="91"/>
      <c r="AV85" s="92"/>
    </row>
    <row r="86" spans="3:48" s="1" customFormat="1" ht="15" customHeight="1" x14ac:dyDescent="0.2">
      <c r="C86" s="57"/>
      <c r="E86" s="2"/>
      <c r="F86" s="58"/>
      <c r="N86" s="30"/>
      <c r="Q86" s="3"/>
      <c r="AF86" s="5"/>
      <c r="AG86" s="59"/>
      <c r="AH86" s="59"/>
      <c r="AI86" s="59"/>
      <c r="AJ86" s="59"/>
      <c r="AK86" s="59"/>
      <c r="AL86" s="59"/>
      <c r="AM86" s="59"/>
      <c r="AN86" s="59"/>
      <c r="AO86" s="59"/>
      <c r="AP86" s="59"/>
      <c r="AQ86" s="59"/>
      <c r="AR86" s="59"/>
      <c r="AS86" s="59"/>
      <c r="AT86" s="59"/>
      <c r="AU86" s="91"/>
      <c r="AV86" s="92"/>
    </row>
    <row r="87" spans="3:48" s="1" customFormat="1" ht="15" customHeight="1" x14ac:dyDescent="0.2">
      <c r="C87" s="57"/>
      <c r="E87" s="2"/>
      <c r="F87" s="58"/>
      <c r="N87" s="30"/>
      <c r="Q87" s="3"/>
      <c r="AF87" s="5"/>
      <c r="AG87" s="59"/>
      <c r="AH87" s="59"/>
      <c r="AI87" s="59"/>
      <c r="AJ87" s="59"/>
      <c r="AK87" s="59"/>
      <c r="AL87" s="59"/>
      <c r="AM87" s="59"/>
      <c r="AN87" s="59"/>
      <c r="AO87" s="59"/>
      <c r="AP87" s="59"/>
      <c r="AQ87" s="59"/>
      <c r="AR87" s="59"/>
      <c r="AS87" s="59"/>
      <c r="AT87" s="59"/>
      <c r="AU87" s="91"/>
      <c r="AV87" s="92"/>
    </row>
    <row r="88" spans="3:48" s="1" customFormat="1" ht="15" customHeight="1" x14ac:dyDescent="0.2">
      <c r="C88" s="57"/>
      <c r="E88" s="2"/>
      <c r="F88" s="58"/>
      <c r="N88" s="30"/>
      <c r="Q88" s="3"/>
      <c r="AF88" s="5"/>
      <c r="AG88" s="59"/>
      <c r="AH88" s="59"/>
      <c r="AI88" s="59"/>
      <c r="AJ88" s="59"/>
      <c r="AK88" s="59"/>
      <c r="AL88" s="59"/>
      <c r="AM88" s="59"/>
      <c r="AN88" s="59"/>
      <c r="AO88" s="59"/>
      <c r="AP88" s="59"/>
      <c r="AQ88" s="59"/>
      <c r="AR88" s="59"/>
      <c r="AS88" s="59"/>
      <c r="AT88" s="59"/>
      <c r="AU88" s="91"/>
      <c r="AV88" s="92"/>
    </row>
    <row r="89" spans="3:48" s="1" customFormat="1" ht="15" customHeight="1" x14ac:dyDescent="0.2">
      <c r="C89" s="57"/>
      <c r="E89" s="2"/>
      <c r="F89" s="58"/>
      <c r="N89" s="30"/>
      <c r="Q89" s="3"/>
      <c r="AF89" s="5"/>
      <c r="AG89" s="59"/>
      <c r="AH89" s="59"/>
      <c r="AI89" s="59"/>
      <c r="AJ89" s="59"/>
      <c r="AK89" s="59"/>
      <c r="AL89" s="59"/>
      <c r="AM89" s="59"/>
      <c r="AN89" s="59"/>
      <c r="AO89" s="59"/>
      <c r="AP89" s="59"/>
      <c r="AQ89" s="59"/>
      <c r="AR89" s="59"/>
      <c r="AS89" s="59"/>
      <c r="AT89" s="59"/>
      <c r="AU89" s="91"/>
      <c r="AV89" s="92"/>
    </row>
    <row r="90" spans="3:48" s="1" customFormat="1" ht="15" customHeight="1" x14ac:dyDescent="0.2">
      <c r="C90" s="57"/>
      <c r="E90" s="2"/>
      <c r="F90" s="58"/>
      <c r="N90" s="30"/>
      <c r="Q90" s="3"/>
      <c r="AF90" s="5"/>
      <c r="AG90" s="59"/>
      <c r="AH90" s="59"/>
      <c r="AI90" s="59"/>
      <c r="AJ90" s="59"/>
      <c r="AK90" s="59"/>
      <c r="AL90" s="59"/>
      <c r="AM90" s="59"/>
      <c r="AN90" s="59"/>
      <c r="AO90" s="59"/>
      <c r="AP90" s="59"/>
      <c r="AQ90" s="59"/>
      <c r="AR90" s="59"/>
      <c r="AS90" s="59"/>
      <c r="AT90" s="59"/>
      <c r="AU90" s="91"/>
      <c r="AV90" s="92"/>
    </row>
    <row r="91" spans="3:48" s="1" customFormat="1" ht="15" customHeight="1" x14ac:dyDescent="0.2">
      <c r="C91" s="57"/>
      <c r="E91" s="2"/>
      <c r="F91" s="58"/>
      <c r="N91" s="30"/>
      <c r="Q91" s="3"/>
      <c r="AF91" s="5"/>
      <c r="AG91" s="59"/>
      <c r="AH91" s="59"/>
      <c r="AI91" s="59"/>
      <c r="AJ91" s="59"/>
      <c r="AK91" s="59"/>
      <c r="AL91" s="59"/>
      <c r="AM91" s="59"/>
      <c r="AN91" s="59"/>
      <c r="AO91" s="59"/>
      <c r="AP91" s="59"/>
      <c r="AQ91" s="59"/>
      <c r="AR91" s="59"/>
      <c r="AS91" s="59"/>
      <c r="AT91" s="59"/>
      <c r="AU91" s="91"/>
      <c r="AV91" s="92"/>
    </row>
    <row r="92" spans="3:48" s="1" customFormat="1" ht="15" customHeight="1" x14ac:dyDescent="0.2">
      <c r="C92" s="57"/>
      <c r="E92" s="2"/>
      <c r="F92" s="58"/>
      <c r="N92" s="30"/>
      <c r="Q92" s="3"/>
      <c r="AF92" s="5"/>
      <c r="AG92" s="59"/>
      <c r="AH92" s="59"/>
      <c r="AI92" s="59"/>
      <c r="AJ92" s="59"/>
      <c r="AK92" s="59"/>
      <c r="AL92" s="59"/>
      <c r="AM92" s="59"/>
      <c r="AN92" s="59"/>
      <c r="AO92" s="59"/>
      <c r="AP92" s="59"/>
      <c r="AQ92" s="59"/>
      <c r="AR92" s="59"/>
      <c r="AS92" s="59"/>
      <c r="AT92" s="59"/>
      <c r="AU92" s="91"/>
      <c r="AV92" s="92"/>
    </row>
    <row r="93" spans="3:48" s="1" customFormat="1" ht="15" customHeight="1" x14ac:dyDescent="0.2">
      <c r="C93" s="57"/>
      <c r="E93" s="2"/>
      <c r="F93" s="58"/>
      <c r="N93" s="30"/>
      <c r="Q93" s="3"/>
      <c r="AF93" s="5"/>
      <c r="AG93" s="59"/>
      <c r="AH93" s="59"/>
      <c r="AI93" s="59"/>
      <c r="AJ93" s="59"/>
      <c r="AK93" s="59"/>
      <c r="AL93" s="59"/>
      <c r="AM93" s="59"/>
      <c r="AN93" s="59"/>
      <c r="AO93" s="59"/>
      <c r="AP93" s="59"/>
      <c r="AQ93" s="59"/>
      <c r="AR93" s="59"/>
      <c r="AS93" s="59"/>
      <c r="AT93" s="59"/>
      <c r="AU93" s="91"/>
      <c r="AV93" s="92"/>
    </row>
    <row r="94" spans="3:48" s="1" customFormat="1" ht="15" customHeight="1" x14ac:dyDescent="0.2">
      <c r="C94" s="57"/>
      <c r="E94" s="2"/>
      <c r="F94" s="58"/>
      <c r="N94" s="30"/>
      <c r="Q94" s="3"/>
      <c r="AF94" s="5"/>
      <c r="AG94" s="59"/>
      <c r="AH94" s="59"/>
      <c r="AI94" s="59"/>
      <c r="AJ94" s="59"/>
      <c r="AK94" s="59"/>
      <c r="AL94" s="59"/>
      <c r="AM94" s="59"/>
      <c r="AN94" s="59"/>
      <c r="AO94" s="59"/>
      <c r="AP94" s="59"/>
      <c r="AQ94" s="59"/>
      <c r="AR94" s="59"/>
      <c r="AS94" s="59"/>
      <c r="AT94" s="59"/>
      <c r="AU94" s="91"/>
      <c r="AV94" s="92"/>
    </row>
    <row r="95" spans="3:48" s="1" customFormat="1" ht="15" customHeight="1" x14ac:dyDescent="0.2">
      <c r="C95" s="57"/>
      <c r="E95" s="2"/>
      <c r="F95" s="58"/>
      <c r="N95" s="30"/>
      <c r="Q95" s="3"/>
      <c r="AF95" s="5"/>
      <c r="AG95" s="59"/>
      <c r="AH95" s="59"/>
      <c r="AI95" s="59"/>
      <c r="AJ95" s="59"/>
      <c r="AK95" s="59"/>
      <c r="AL95" s="59"/>
      <c r="AM95" s="59"/>
      <c r="AN95" s="59"/>
      <c r="AO95" s="59"/>
      <c r="AP95" s="59"/>
      <c r="AQ95" s="59"/>
      <c r="AR95" s="59"/>
      <c r="AS95" s="59"/>
      <c r="AT95" s="59"/>
      <c r="AU95" s="91"/>
      <c r="AV95" s="92"/>
    </row>
    <row r="96" spans="3:48" s="1" customFormat="1" ht="15" customHeight="1" x14ac:dyDescent="0.2">
      <c r="C96" s="57"/>
      <c r="E96" s="2"/>
      <c r="F96" s="58"/>
      <c r="N96" s="30"/>
      <c r="Q96" s="3"/>
      <c r="AF96" s="5"/>
      <c r="AG96" s="59"/>
      <c r="AH96" s="59"/>
      <c r="AI96" s="59"/>
      <c r="AJ96" s="59"/>
      <c r="AK96" s="59"/>
      <c r="AL96" s="59"/>
      <c r="AM96" s="59"/>
      <c r="AN96" s="59"/>
      <c r="AO96" s="59"/>
      <c r="AP96" s="59"/>
      <c r="AQ96" s="59"/>
      <c r="AR96" s="59"/>
      <c r="AS96" s="59"/>
      <c r="AT96" s="59"/>
      <c r="AU96" s="91"/>
      <c r="AV96" s="92"/>
    </row>
    <row r="97" spans="3:48" s="1" customFormat="1" ht="15" customHeight="1" x14ac:dyDescent="0.2">
      <c r="C97" s="57"/>
      <c r="E97" s="2"/>
      <c r="F97" s="58"/>
      <c r="N97" s="30"/>
      <c r="Q97" s="3"/>
      <c r="AF97" s="5"/>
      <c r="AG97" s="59"/>
      <c r="AH97" s="59"/>
      <c r="AI97" s="59"/>
      <c r="AJ97" s="59"/>
      <c r="AK97" s="59"/>
      <c r="AL97" s="59"/>
      <c r="AM97" s="59"/>
      <c r="AN97" s="59"/>
      <c r="AO97" s="59"/>
      <c r="AP97" s="59"/>
      <c r="AQ97" s="59"/>
      <c r="AR97" s="59"/>
      <c r="AS97" s="59"/>
      <c r="AT97" s="59"/>
      <c r="AU97" s="91"/>
      <c r="AV97" s="92"/>
    </row>
    <row r="98" spans="3:48" s="1" customFormat="1" ht="15" customHeight="1" x14ac:dyDescent="0.2">
      <c r="C98" s="57"/>
      <c r="E98" s="2"/>
      <c r="F98" s="58"/>
      <c r="N98" s="30"/>
      <c r="Q98" s="3"/>
      <c r="AF98" s="5"/>
      <c r="AG98" s="59"/>
      <c r="AH98" s="59"/>
      <c r="AI98" s="59"/>
      <c r="AJ98" s="59"/>
      <c r="AK98" s="59"/>
      <c r="AL98" s="59"/>
      <c r="AM98" s="59"/>
      <c r="AN98" s="59"/>
      <c r="AO98" s="59"/>
      <c r="AP98" s="59"/>
      <c r="AQ98" s="59"/>
      <c r="AR98" s="59"/>
      <c r="AS98" s="59"/>
      <c r="AT98" s="59"/>
      <c r="AU98" s="91"/>
      <c r="AV98" s="92"/>
    </row>
    <row r="99" spans="3:48" s="1" customFormat="1" ht="15" customHeight="1" x14ac:dyDescent="0.2">
      <c r="C99" s="57"/>
      <c r="E99" s="2"/>
      <c r="F99" s="58"/>
      <c r="N99" s="30"/>
      <c r="Q99" s="3"/>
      <c r="AF99" s="5"/>
      <c r="AG99" s="59"/>
      <c r="AH99" s="59"/>
      <c r="AI99" s="59"/>
      <c r="AJ99" s="59"/>
      <c r="AK99" s="59"/>
      <c r="AL99" s="59"/>
      <c r="AM99" s="59"/>
      <c r="AN99" s="59"/>
      <c r="AO99" s="59"/>
      <c r="AP99" s="59"/>
      <c r="AQ99" s="59"/>
      <c r="AR99" s="59"/>
      <c r="AS99" s="59"/>
      <c r="AT99" s="59"/>
      <c r="AU99" s="91"/>
      <c r="AV99" s="92"/>
    </row>
    <row r="100" spans="3:48" s="1" customFormat="1" ht="15" customHeight="1" x14ac:dyDescent="0.2">
      <c r="C100" s="57"/>
      <c r="E100" s="2"/>
      <c r="F100" s="58"/>
      <c r="N100" s="30"/>
      <c r="Q100" s="3"/>
      <c r="AF100" s="5"/>
      <c r="AG100" s="59"/>
      <c r="AH100" s="59"/>
      <c r="AI100" s="59"/>
      <c r="AJ100" s="59"/>
      <c r="AK100" s="59"/>
      <c r="AL100" s="59"/>
      <c r="AM100" s="59"/>
      <c r="AN100" s="59"/>
      <c r="AO100" s="59"/>
      <c r="AP100" s="59"/>
      <c r="AQ100" s="59"/>
      <c r="AR100" s="59"/>
      <c r="AS100" s="59"/>
      <c r="AT100" s="59"/>
      <c r="AU100" s="91"/>
      <c r="AV100" s="92"/>
    </row>
    <row r="101" spans="3:48" s="1" customFormat="1" ht="15" customHeight="1" x14ac:dyDescent="0.2">
      <c r="C101" s="57"/>
      <c r="E101" s="2"/>
      <c r="F101" s="58"/>
      <c r="N101" s="30"/>
      <c r="Q101" s="3"/>
      <c r="AF101" s="5"/>
      <c r="AG101" s="59"/>
      <c r="AH101" s="59"/>
      <c r="AI101" s="59"/>
      <c r="AJ101" s="59"/>
      <c r="AK101" s="59"/>
      <c r="AL101" s="59"/>
      <c r="AM101" s="59"/>
      <c r="AN101" s="59"/>
      <c r="AO101" s="59"/>
      <c r="AP101" s="59"/>
      <c r="AQ101" s="59"/>
      <c r="AR101" s="59"/>
      <c r="AS101" s="59"/>
      <c r="AT101" s="59"/>
      <c r="AU101" s="91"/>
      <c r="AV101" s="92"/>
    </row>
    <row r="102" spans="3:48" s="1" customFormat="1" ht="15" customHeight="1" x14ac:dyDescent="0.2">
      <c r="C102" s="57"/>
      <c r="E102" s="2"/>
      <c r="F102" s="58"/>
      <c r="N102" s="30"/>
      <c r="Q102" s="3"/>
      <c r="AF102" s="5"/>
      <c r="AG102" s="59"/>
      <c r="AH102" s="59"/>
      <c r="AI102" s="59"/>
      <c r="AJ102" s="59"/>
      <c r="AK102" s="59"/>
      <c r="AL102" s="59"/>
      <c r="AM102" s="59"/>
      <c r="AN102" s="59"/>
      <c r="AO102" s="59"/>
      <c r="AP102" s="59"/>
      <c r="AQ102" s="59"/>
      <c r="AR102" s="59"/>
      <c r="AS102" s="59"/>
      <c r="AT102" s="59"/>
      <c r="AU102" s="91"/>
      <c r="AV102" s="92"/>
    </row>
    <row r="103" spans="3:48" s="1" customFormat="1" ht="15" customHeight="1" x14ac:dyDescent="0.2">
      <c r="C103" s="57"/>
      <c r="E103" s="2"/>
      <c r="F103" s="58"/>
      <c r="N103" s="30"/>
      <c r="Q103" s="3"/>
      <c r="AF103" s="5"/>
      <c r="AG103" s="59"/>
      <c r="AH103" s="59"/>
      <c r="AI103" s="59"/>
      <c r="AJ103" s="59"/>
      <c r="AK103" s="59"/>
      <c r="AL103" s="59"/>
      <c r="AM103" s="59"/>
      <c r="AN103" s="59"/>
      <c r="AO103" s="59"/>
      <c r="AP103" s="59"/>
      <c r="AQ103" s="59"/>
      <c r="AR103" s="59"/>
      <c r="AS103" s="59"/>
      <c r="AT103" s="59"/>
      <c r="AU103" s="91"/>
      <c r="AV103" s="92"/>
    </row>
    <row r="104" spans="3:48" s="1" customFormat="1" ht="15" customHeight="1" x14ac:dyDescent="0.2">
      <c r="C104" s="57"/>
      <c r="E104" s="2"/>
      <c r="F104" s="58"/>
      <c r="N104" s="30"/>
      <c r="Q104" s="3"/>
      <c r="AF104" s="5"/>
      <c r="AG104" s="59"/>
      <c r="AH104" s="59"/>
      <c r="AI104" s="59"/>
      <c r="AJ104" s="59"/>
      <c r="AK104" s="59"/>
      <c r="AL104" s="59"/>
      <c r="AM104" s="59"/>
      <c r="AN104" s="59"/>
      <c r="AO104" s="59"/>
      <c r="AP104" s="59"/>
      <c r="AQ104" s="59"/>
      <c r="AR104" s="59"/>
      <c r="AS104" s="59"/>
      <c r="AT104" s="59"/>
      <c r="AU104" s="91"/>
      <c r="AV104" s="92"/>
    </row>
    <row r="105" spans="3:48" s="1" customFormat="1" ht="15" customHeight="1" x14ac:dyDescent="0.2">
      <c r="C105" s="57"/>
      <c r="E105" s="2"/>
      <c r="F105" s="58"/>
      <c r="N105" s="30"/>
      <c r="Q105" s="3"/>
      <c r="AF105" s="5"/>
      <c r="AG105" s="59"/>
      <c r="AH105" s="59"/>
      <c r="AI105" s="59"/>
      <c r="AJ105" s="59"/>
      <c r="AK105" s="59"/>
      <c r="AL105" s="59"/>
      <c r="AM105" s="59"/>
      <c r="AN105" s="59"/>
      <c r="AO105" s="59"/>
      <c r="AP105" s="59"/>
      <c r="AQ105" s="59"/>
      <c r="AR105" s="59"/>
      <c r="AS105" s="59"/>
      <c r="AT105" s="59"/>
      <c r="AU105" s="91"/>
      <c r="AV105" s="92"/>
    </row>
    <row r="106" spans="3:48" s="1" customFormat="1" ht="15" customHeight="1" x14ac:dyDescent="0.2">
      <c r="C106" s="57"/>
      <c r="E106" s="2"/>
      <c r="F106" s="58"/>
      <c r="N106" s="30"/>
      <c r="Q106" s="3"/>
      <c r="AF106" s="5"/>
      <c r="AG106" s="59"/>
      <c r="AH106" s="59"/>
      <c r="AI106" s="59"/>
      <c r="AJ106" s="59"/>
      <c r="AK106" s="59"/>
      <c r="AL106" s="59"/>
      <c r="AM106" s="59"/>
      <c r="AN106" s="59"/>
      <c r="AO106" s="59"/>
      <c r="AP106" s="59"/>
      <c r="AQ106" s="59"/>
      <c r="AR106" s="59"/>
      <c r="AS106" s="59"/>
      <c r="AT106" s="59"/>
      <c r="AU106" s="91"/>
      <c r="AV106" s="92"/>
    </row>
    <row r="107" spans="3:48" s="1" customFormat="1" ht="15" customHeight="1" x14ac:dyDescent="0.2">
      <c r="C107" s="57"/>
      <c r="E107" s="2"/>
      <c r="F107" s="58"/>
      <c r="N107" s="30"/>
      <c r="Q107" s="3"/>
      <c r="AF107" s="5"/>
      <c r="AG107" s="59"/>
      <c r="AH107" s="59"/>
      <c r="AI107" s="59"/>
      <c r="AJ107" s="59"/>
      <c r="AK107" s="59"/>
      <c r="AL107" s="59"/>
      <c r="AM107" s="59"/>
      <c r="AN107" s="59"/>
      <c r="AO107" s="59"/>
      <c r="AP107" s="59"/>
      <c r="AQ107" s="59"/>
      <c r="AR107" s="59"/>
      <c r="AS107" s="59"/>
      <c r="AT107" s="59"/>
      <c r="AU107" s="91"/>
      <c r="AV107" s="92"/>
    </row>
    <row r="108" spans="3:48" s="1" customFormat="1" ht="15" customHeight="1" x14ac:dyDescent="0.2">
      <c r="C108" s="57"/>
      <c r="E108" s="2"/>
      <c r="F108" s="58"/>
      <c r="N108" s="30"/>
      <c r="Q108" s="3"/>
      <c r="AF108" s="5"/>
      <c r="AG108" s="59"/>
      <c r="AH108" s="59"/>
      <c r="AI108" s="59"/>
      <c r="AJ108" s="59"/>
      <c r="AK108" s="59"/>
      <c r="AL108" s="59"/>
      <c r="AM108" s="59"/>
      <c r="AN108" s="59"/>
      <c r="AO108" s="59"/>
      <c r="AP108" s="59"/>
      <c r="AQ108" s="59"/>
      <c r="AR108" s="59"/>
      <c r="AS108" s="59"/>
      <c r="AT108" s="59"/>
      <c r="AU108" s="91"/>
      <c r="AV108" s="92"/>
    </row>
    <row r="109" spans="3:48" s="1" customFormat="1" ht="15" customHeight="1" x14ac:dyDescent="0.2">
      <c r="C109" s="57"/>
      <c r="E109" s="2"/>
      <c r="F109" s="58"/>
      <c r="N109" s="30"/>
      <c r="Q109" s="3"/>
      <c r="AF109" s="5"/>
      <c r="AG109" s="59"/>
      <c r="AH109" s="59"/>
      <c r="AI109" s="59"/>
      <c r="AJ109" s="59"/>
      <c r="AK109" s="59"/>
      <c r="AL109" s="59"/>
      <c r="AM109" s="59"/>
      <c r="AN109" s="59"/>
      <c r="AO109" s="59"/>
      <c r="AP109" s="59"/>
      <c r="AQ109" s="59"/>
      <c r="AR109" s="59"/>
      <c r="AS109" s="59"/>
      <c r="AT109" s="59"/>
      <c r="AU109" s="91"/>
      <c r="AV109" s="92"/>
    </row>
    <row r="110" spans="3:48" s="1" customFormat="1" ht="15" customHeight="1" x14ac:dyDescent="0.2">
      <c r="C110" s="57"/>
      <c r="E110" s="2"/>
      <c r="F110" s="58"/>
      <c r="N110" s="30"/>
      <c r="Q110" s="3"/>
      <c r="AF110" s="5"/>
      <c r="AG110" s="59"/>
      <c r="AH110" s="59"/>
      <c r="AI110" s="59"/>
      <c r="AJ110" s="59"/>
      <c r="AK110" s="59"/>
      <c r="AL110" s="59"/>
      <c r="AM110" s="59"/>
      <c r="AN110" s="59"/>
      <c r="AO110" s="59"/>
      <c r="AP110" s="59"/>
      <c r="AQ110" s="59"/>
      <c r="AR110" s="59"/>
      <c r="AS110" s="59"/>
      <c r="AT110" s="59"/>
      <c r="AU110" s="91"/>
      <c r="AV110" s="92"/>
    </row>
    <row r="111" spans="3:48" s="1" customFormat="1" ht="15" customHeight="1" x14ac:dyDescent="0.2">
      <c r="C111" s="57"/>
      <c r="E111" s="2"/>
      <c r="F111" s="58"/>
      <c r="N111" s="30"/>
      <c r="Q111" s="3"/>
      <c r="AF111" s="5"/>
      <c r="AG111" s="59"/>
      <c r="AH111" s="59"/>
      <c r="AI111" s="59"/>
      <c r="AJ111" s="59"/>
      <c r="AK111" s="59"/>
      <c r="AL111" s="59"/>
      <c r="AM111" s="59"/>
      <c r="AN111" s="59"/>
      <c r="AO111" s="59"/>
      <c r="AP111" s="59"/>
      <c r="AQ111" s="59"/>
      <c r="AR111" s="59"/>
      <c r="AS111" s="59"/>
      <c r="AT111" s="59"/>
      <c r="AU111" s="91"/>
      <c r="AV111" s="92"/>
    </row>
    <row r="112" spans="3:48" s="1" customFormat="1" ht="15" customHeight="1" x14ac:dyDescent="0.2">
      <c r="C112" s="57"/>
      <c r="E112" s="2"/>
      <c r="F112" s="58"/>
      <c r="N112" s="30"/>
      <c r="Q112" s="3"/>
      <c r="AF112" s="5"/>
      <c r="AG112" s="59"/>
      <c r="AH112" s="59"/>
      <c r="AI112" s="59"/>
      <c r="AJ112" s="59"/>
      <c r="AK112" s="59"/>
      <c r="AL112" s="59"/>
      <c r="AM112" s="59"/>
      <c r="AN112" s="59"/>
      <c r="AO112" s="59"/>
      <c r="AP112" s="59"/>
      <c r="AQ112" s="59"/>
      <c r="AR112" s="59"/>
      <c r="AS112" s="59"/>
      <c r="AT112" s="59"/>
      <c r="AU112" s="91"/>
      <c r="AV112" s="92"/>
    </row>
    <row r="113" spans="3:48" s="1" customFormat="1" ht="15" customHeight="1" x14ac:dyDescent="0.2">
      <c r="C113" s="57"/>
      <c r="E113" s="2"/>
      <c r="F113" s="58"/>
      <c r="N113" s="30"/>
      <c r="Q113" s="3"/>
      <c r="AF113" s="5"/>
      <c r="AG113" s="59"/>
      <c r="AH113" s="59"/>
      <c r="AI113" s="59"/>
      <c r="AJ113" s="59"/>
      <c r="AK113" s="59"/>
      <c r="AL113" s="59"/>
      <c r="AM113" s="59"/>
      <c r="AN113" s="59"/>
      <c r="AO113" s="59"/>
      <c r="AP113" s="59"/>
      <c r="AQ113" s="59"/>
      <c r="AR113" s="59"/>
      <c r="AS113" s="59"/>
      <c r="AT113" s="59"/>
      <c r="AU113" s="91"/>
      <c r="AV113" s="92"/>
    </row>
    <row r="114" spans="3:48" s="1" customFormat="1" ht="15" customHeight="1" x14ac:dyDescent="0.2">
      <c r="C114" s="57"/>
      <c r="E114" s="2"/>
      <c r="F114" s="58"/>
      <c r="N114" s="30"/>
      <c r="Q114" s="3"/>
      <c r="AF114" s="5"/>
      <c r="AG114" s="59"/>
      <c r="AH114" s="59"/>
      <c r="AI114" s="59"/>
      <c r="AJ114" s="59"/>
      <c r="AK114" s="59"/>
      <c r="AL114" s="59"/>
      <c r="AM114" s="59"/>
      <c r="AN114" s="59"/>
      <c r="AO114" s="59"/>
      <c r="AP114" s="59"/>
      <c r="AQ114" s="59"/>
      <c r="AR114" s="59"/>
      <c r="AS114" s="59"/>
      <c r="AT114" s="59"/>
      <c r="AU114" s="91"/>
      <c r="AV114" s="92"/>
    </row>
    <row r="115" spans="3:48" s="1" customFormat="1" ht="15" customHeight="1" x14ac:dyDescent="0.2">
      <c r="C115" s="57"/>
      <c r="E115" s="2"/>
      <c r="F115" s="58"/>
      <c r="N115" s="30"/>
      <c r="Q115" s="3"/>
      <c r="AF115" s="5"/>
      <c r="AG115" s="59"/>
      <c r="AH115" s="59"/>
      <c r="AI115" s="59"/>
      <c r="AJ115" s="59"/>
      <c r="AK115" s="59"/>
      <c r="AL115" s="59"/>
      <c r="AM115" s="59"/>
      <c r="AN115" s="59"/>
      <c r="AO115" s="59"/>
      <c r="AP115" s="59"/>
      <c r="AQ115" s="59"/>
      <c r="AR115" s="59"/>
      <c r="AS115" s="59"/>
      <c r="AT115" s="59"/>
      <c r="AU115" s="91"/>
      <c r="AV115" s="92"/>
    </row>
    <row r="116" spans="3:48" s="1" customFormat="1" ht="15" customHeight="1" x14ac:dyDescent="0.2">
      <c r="C116" s="57"/>
      <c r="E116" s="2"/>
      <c r="F116" s="58"/>
      <c r="N116" s="30"/>
      <c r="Q116" s="3"/>
      <c r="AF116" s="5"/>
      <c r="AG116" s="59"/>
      <c r="AH116" s="59"/>
      <c r="AI116" s="59"/>
      <c r="AJ116" s="59"/>
      <c r="AK116" s="59"/>
      <c r="AL116" s="59"/>
      <c r="AM116" s="59"/>
      <c r="AN116" s="59"/>
      <c r="AO116" s="59"/>
      <c r="AP116" s="59"/>
      <c r="AQ116" s="59"/>
      <c r="AR116" s="59"/>
      <c r="AS116" s="59"/>
      <c r="AT116" s="59"/>
      <c r="AU116" s="91"/>
      <c r="AV116" s="92"/>
    </row>
    <row r="117" spans="3:48" s="1" customFormat="1" ht="15" customHeight="1" x14ac:dyDescent="0.2">
      <c r="C117" s="57"/>
      <c r="E117" s="2"/>
      <c r="F117" s="58"/>
      <c r="N117" s="30"/>
      <c r="Q117" s="3"/>
      <c r="AF117" s="5"/>
      <c r="AG117" s="59"/>
      <c r="AH117" s="59"/>
      <c r="AI117" s="59"/>
      <c r="AJ117" s="59"/>
      <c r="AK117" s="59"/>
      <c r="AL117" s="59"/>
      <c r="AM117" s="59"/>
      <c r="AN117" s="59"/>
      <c r="AO117" s="59"/>
      <c r="AP117" s="59"/>
      <c r="AQ117" s="59"/>
      <c r="AR117" s="59"/>
      <c r="AS117" s="59"/>
      <c r="AT117" s="59"/>
      <c r="AU117" s="91"/>
      <c r="AV117" s="92"/>
    </row>
    <row r="118" spans="3:48" s="1" customFormat="1" ht="15" customHeight="1" x14ac:dyDescent="0.2">
      <c r="C118" s="57"/>
      <c r="E118" s="2"/>
      <c r="F118" s="58"/>
      <c r="N118" s="30"/>
      <c r="Q118" s="3"/>
      <c r="AF118" s="5"/>
      <c r="AG118" s="59"/>
      <c r="AH118" s="59"/>
      <c r="AI118" s="59"/>
      <c r="AJ118" s="59"/>
      <c r="AK118" s="59"/>
      <c r="AL118" s="59"/>
      <c r="AM118" s="59"/>
      <c r="AN118" s="59"/>
      <c r="AO118" s="59"/>
      <c r="AP118" s="59"/>
      <c r="AQ118" s="59"/>
      <c r="AR118" s="59"/>
      <c r="AS118" s="59"/>
      <c r="AT118" s="59"/>
      <c r="AU118" s="91"/>
      <c r="AV118" s="92"/>
    </row>
    <row r="119" spans="3:48" s="1" customFormat="1" ht="15" customHeight="1" x14ac:dyDescent="0.2">
      <c r="C119" s="57"/>
      <c r="E119" s="2"/>
      <c r="F119" s="58"/>
      <c r="N119" s="30"/>
      <c r="Q119" s="3"/>
      <c r="AF119" s="5"/>
      <c r="AG119" s="59"/>
      <c r="AH119" s="59"/>
      <c r="AI119" s="59"/>
      <c r="AJ119" s="59"/>
      <c r="AK119" s="59"/>
      <c r="AL119" s="59"/>
      <c r="AM119" s="59"/>
      <c r="AN119" s="59"/>
      <c r="AO119" s="59"/>
      <c r="AP119" s="59"/>
      <c r="AQ119" s="59"/>
      <c r="AR119" s="59"/>
      <c r="AS119" s="59"/>
      <c r="AT119" s="59"/>
      <c r="AU119" s="91"/>
      <c r="AV119" s="92"/>
    </row>
    <row r="120" spans="3:48" s="1" customFormat="1" ht="15" customHeight="1" x14ac:dyDescent="0.2">
      <c r="C120" s="57"/>
      <c r="E120" s="2"/>
      <c r="F120" s="58"/>
      <c r="N120" s="30"/>
      <c r="Q120" s="3"/>
      <c r="AF120" s="5"/>
      <c r="AG120" s="59"/>
      <c r="AH120" s="59"/>
      <c r="AI120" s="59"/>
      <c r="AJ120" s="59"/>
      <c r="AK120" s="59"/>
      <c r="AL120" s="59"/>
      <c r="AM120" s="59"/>
      <c r="AN120" s="59"/>
      <c r="AO120" s="59"/>
      <c r="AP120" s="59"/>
      <c r="AQ120" s="59"/>
      <c r="AR120" s="59"/>
      <c r="AS120" s="59"/>
      <c r="AT120" s="59"/>
      <c r="AU120" s="91"/>
      <c r="AV120" s="92"/>
    </row>
    <row r="121" spans="3:48" s="1" customFormat="1" ht="15" customHeight="1" x14ac:dyDescent="0.2">
      <c r="C121" s="57"/>
      <c r="E121" s="2"/>
      <c r="F121" s="58"/>
      <c r="N121" s="30"/>
      <c r="Q121" s="3"/>
      <c r="AF121" s="5"/>
      <c r="AG121" s="59"/>
      <c r="AH121" s="59"/>
      <c r="AI121" s="59"/>
      <c r="AJ121" s="59"/>
      <c r="AK121" s="59"/>
      <c r="AL121" s="59"/>
      <c r="AM121" s="59"/>
      <c r="AN121" s="59"/>
      <c r="AO121" s="59"/>
      <c r="AP121" s="59"/>
      <c r="AQ121" s="59"/>
      <c r="AR121" s="59"/>
      <c r="AS121" s="59"/>
      <c r="AT121" s="59"/>
      <c r="AU121" s="91"/>
      <c r="AV121" s="92"/>
    </row>
    <row r="122" spans="3:48" s="1" customFormat="1" ht="15" customHeight="1" x14ac:dyDescent="0.2">
      <c r="C122" s="57"/>
      <c r="E122" s="2"/>
      <c r="F122" s="58"/>
      <c r="N122" s="30"/>
      <c r="Q122" s="3"/>
      <c r="AF122" s="5"/>
      <c r="AG122" s="59"/>
      <c r="AH122" s="59"/>
      <c r="AI122" s="59"/>
      <c r="AJ122" s="59"/>
      <c r="AK122" s="59"/>
      <c r="AL122" s="59"/>
      <c r="AM122" s="59"/>
      <c r="AN122" s="59"/>
      <c r="AO122" s="59"/>
      <c r="AP122" s="59"/>
      <c r="AQ122" s="59"/>
      <c r="AR122" s="59"/>
      <c r="AS122" s="59"/>
      <c r="AT122" s="59"/>
      <c r="AU122" s="91"/>
      <c r="AV122" s="92"/>
    </row>
    <row r="123" spans="3:48" s="1" customFormat="1" ht="15" customHeight="1" x14ac:dyDescent="0.2">
      <c r="C123" s="57"/>
      <c r="E123" s="2"/>
      <c r="F123" s="58"/>
      <c r="N123" s="30"/>
      <c r="Q123" s="3"/>
      <c r="AF123" s="5"/>
      <c r="AG123" s="59"/>
      <c r="AH123" s="59"/>
      <c r="AI123" s="59"/>
      <c r="AJ123" s="59"/>
      <c r="AK123" s="59"/>
      <c r="AL123" s="59"/>
      <c r="AM123" s="59"/>
      <c r="AN123" s="59"/>
      <c r="AO123" s="59"/>
      <c r="AP123" s="59"/>
      <c r="AQ123" s="59"/>
      <c r="AR123" s="59"/>
      <c r="AS123" s="59"/>
      <c r="AT123" s="59"/>
      <c r="AU123" s="91"/>
      <c r="AV123" s="92"/>
    </row>
    <row r="124" spans="3:48" s="1" customFormat="1" ht="15" customHeight="1" x14ac:dyDescent="0.2">
      <c r="C124" s="57"/>
      <c r="E124" s="2"/>
      <c r="F124" s="58"/>
      <c r="N124" s="30"/>
      <c r="Q124" s="3"/>
      <c r="AF124" s="5"/>
      <c r="AG124" s="59"/>
      <c r="AH124" s="59"/>
      <c r="AI124" s="59"/>
      <c r="AJ124" s="59"/>
      <c r="AK124" s="59"/>
      <c r="AL124" s="59"/>
      <c r="AM124" s="59"/>
      <c r="AN124" s="59"/>
      <c r="AO124" s="59"/>
      <c r="AP124" s="59"/>
      <c r="AQ124" s="59"/>
      <c r="AR124" s="59"/>
      <c r="AS124" s="59"/>
      <c r="AT124" s="59"/>
      <c r="AU124" s="91"/>
      <c r="AV124" s="92"/>
    </row>
    <row r="125" spans="3:48" s="1" customFormat="1" ht="15" customHeight="1" x14ac:dyDescent="0.2">
      <c r="C125" s="57"/>
      <c r="E125" s="2"/>
      <c r="F125" s="58"/>
      <c r="N125" s="30"/>
      <c r="Q125" s="3"/>
      <c r="AF125" s="5"/>
      <c r="AG125" s="59"/>
      <c r="AH125" s="59"/>
      <c r="AI125" s="59"/>
      <c r="AJ125" s="59"/>
      <c r="AK125" s="59"/>
      <c r="AL125" s="59"/>
      <c r="AM125" s="59"/>
      <c r="AN125" s="59"/>
      <c r="AO125" s="59"/>
      <c r="AP125" s="59"/>
      <c r="AQ125" s="59"/>
      <c r="AR125" s="59"/>
      <c r="AS125" s="59"/>
      <c r="AT125" s="59"/>
      <c r="AU125" s="91"/>
      <c r="AV125" s="92"/>
    </row>
    <row r="126" spans="3:48" s="1" customFormat="1" ht="15" customHeight="1" x14ac:dyDescent="0.2">
      <c r="C126" s="57"/>
      <c r="E126" s="2"/>
      <c r="F126" s="58"/>
      <c r="N126" s="30"/>
      <c r="Q126" s="3"/>
      <c r="AF126" s="5"/>
      <c r="AG126" s="59"/>
      <c r="AH126" s="59"/>
      <c r="AI126" s="59"/>
      <c r="AJ126" s="59"/>
      <c r="AK126" s="59"/>
      <c r="AL126" s="59"/>
      <c r="AM126" s="59"/>
      <c r="AN126" s="59"/>
      <c r="AO126" s="59"/>
      <c r="AP126" s="59"/>
      <c r="AQ126" s="59"/>
      <c r="AR126" s="59"/>
      <c r="AS126" s="59"/>
      <c r="AT126" s="59"/>
      <c r="AU126" s="91"/>
      <c r="AV126" s="92"/>
    </row>
    <row r="127" spans="3:48" s="1" customFormat="1" ht="15" customHeight="1" x14ac:dyDescent="0.2">
      <c r="C127" s="57"/>
      <c r="E127" s="2"/>
      <c r="F127" s="58"/>
      <c r="N127" s="30"/>
      <c r="Q127" s="3"/>
      <c r="AF127" s="5"/>
      <c r="AG127" s="59"/>
      <c r="AH127" s="59"/>
      <c r="AI127" s="59"/>
      <c r="AJ127" s="59"/>
      <c r="AK127" s="59"/>
      <c r="AL127" s="59"/>
      <c r="AM127" s="59"/>
      <c r="AN127" s="59"/>
      <c r="AO127" s="59"/>
      <c r="AP127" s="59"/>
      <c r="AQ127" s="59"/>
      <c r="AR127" s="59"/>
      <c r="AS127" s="59"/>
      <c r="AT127" s="59"/>
      <c r="AU127" s="91"/>
      <c r="AV127" s="92"/>
    </row>
    <row r="128" spans="3:48" s="1" customFormat="1" ht="15" customHeight="1" x14ac:dyDescent="0.2">
      <c r="C128" s="57"/>
      <c r="E128" s="2"/>
      <c r="F128" s="58"/>
      <c r="N128" s="30"/>
      <c r="Q128" s="3"/>
      <c r="AF128" s="5"/>
      <c r="AG128" s="59"/>
      <c r="AH128" s="59"/>
      <c r="AI128" s="59"/>
      <c r="AJ128" s="59"/>
      <c r="AK128" s="59"/>
      <c r="AL128" s="59"/>
      <c r="AM128" s="59"/>
      <c r="AN128" s="59"/>
      <c r="AO128" s="59"/>
      <c r="AP128" s="59"/>
      <c r="AQ128" s="59"/>
      <c r="AR128" s="59"/>
      <c r="AS128" s="59"/>
      <c r="AT128" s="59"/>
      <c r="AU128" s="91"/>
      <c r="AV128" s="92"/>
    </row>
    <row r="129" spans="3:48" s="1" customFormat="1" ht="15" customHeight="1" x14ac:dyDescent="0.2">
      <c r="C129" s="57"/>
      <c r="E129" s="2"/>
      <c r="F129" s="58"/>
      <c r="N129" s="30"/>
      <c r="Q129" s="3"/>
      <c r="AF129" s="5"/>
      <c r="AG129" s="59"/>
      <c r="AH129" s="59"/>
      <c r="AI129" s="59"/>
      <c r="AJ129" s="59"/>
      <c r="AK129" s="59"/>
      <c r="AL129" s="59"/>
      <c r="AM129" s="59"/>
      <c r="AN129" s="59"/>
      <c r="AO129" s="59"/>
      <c r="AP129" s="59"/>
      <c r="AQ129" s="59"/>
      <c r="AR129" s="59"/>
      <c r="AS129" s="59"/>
      <c r="AT129" s="59"/>
      <c r="AU129" s="91"/>
      <c r="AV129" s="92"/>
    </row>
    <row r="130" spans="3:48" s="1" customFormat="1" ht="15" customHeight="1" x14ac:dyDescent="0.2">
      <c r="C130" s="57"/>
      <c r="E130" s="2"/>
      <c r="F130" s="58"/>
      <c r="N130" s="30"/>
      <c r="Q130" s="3"/>
      <c r="AF130" s="5"/>
      <c r="AG130" s="59"/>
      <c r="AH130" s="59"/>
      <c r="AI130" s="59"/>
      <c r="AJ130" s="59"/>
      <c r="AK130" s="59"/>
      <c r="AL130" s="59"/>
      <c r="AM130" s="59"/>
      <c r="AN130" s="59"/>
      <c r="AO130" s="59"/>
      <c r="AP130" s="59"/>
      <c r="AQ130" s="59"/>
      <c r="AR130" s="59"/>
      <c r="AS130" s="59"/>
      <c r="AT130" s="59"/>
      <c r="AU130" s="91"/>
      <c r="AV130" s="92"/>
    </row>
    <row r="131" spans="3:48" s="1" customFormat="1" ht="15" customHeight="1" x14ac:dyDescent="0.2">
      <c r="C131" s="57"/>
      <c r="E131" s="2"/>
      <c r="F131" s="58"/>
      <c r="N131" s="30"/>
      <c r="Q131" s="3"/>
      <c r="AF131" s="5"/>
      <c r="AG131" s="59"/>
      <c r="AH131" s="59"/>
      <c r="AI131" s="59"/>
      <c r="AJ131" s="59"/>
      <c r="AK131" s="59"/>
      <c r="AL131" s="59"/>
      <c r="AM131" s="59"/>
      <c r="AN131" s="59"/>
      <c r="AO131" s="59"/>
      <c r="AP131" s="59"/>
      <c r="AQ131" s="59"/>
      <c r="AR131" s="59"/>
      <c r="AS131" s="59"/>
      <c r="AT131" s="59"/>
      <c r="AU131" s="91"/>
      <c r="AV131" s="92"/>
    </row>
    <row r="132" spans="3:48" s="1" customFormat="1" ht="15" customHeight="1" x14ac:dyDescent="0.2">
      <c r="C132" s="57"/>
      <c r="E132" s="2"/>
      <c r="F132" s="58"/>
      <c r="N132" s="30"/>
      <c r="Q132" s="3"/>
      <c r="AF132" s="5"/>
      <c r="AG132" s="59"/>
      <c r="AH132" s="59"/>
      <c r="AI132" s="59"/>
      <c r="AJ132" s="59"/>
      <c r="AK132" s="59"/>
      <c r="AL132" s="59"/>
      <c r="AM132" s="59"/>
      <c r="AN132" s="59"/>
      <c r="AO132" s="59"/>
      <c r="AP132" s="59"/>
      <c r="AQ132" s="59"/>
      <c r="AR132" s="59"/>
      <c r="AS132" s="59"/>
      <c r="AT132" s="59"/>
      <c r="AU132" s="91"/>
      <c r="AV132" s="92"/>
    </row>
    <row r="133" spans="3:48" s="1" customFormat="1" ht="15" customHeight="1" x14ac:dyDescent="0.2">
      <c r="C133" s="57"/>
      <c r="E133" s="2"/>
      <c r="F133" s="58"/>
      <c r="N133" s="30"/>
      <c r="Q133" s="3"/>
      <c r="AF133" s="5"/>
      <c r="AG133" s="59"/>
      <c r="AH133" s="59"/>
      <c r="AI133" s="59"/>
      <c r="AJ133" s="59"/>
      <c r="AK133" s="59"/>
      <c r="AL133" s="59"/>
      <c r="AM133" s="59"/>
      <c r="AN133" s="59"/>
      <c r="AO133" s="59"/>
      <c r="AP133" s="59"/>
      <c r="AQ133" s="59"/>
      <c r="AR133" s="59"/>
      <c r="AS133" s="59"/>
      <c r="AT133" s="59"/>
      <c r="AU133" s="91"/>
      <c r="AV133" s="92"/>
    </row>
    <row r="134" spans="3:48" s="1" customFormat="1" ht="15" customHeight="1" x14ac:dyDescent="0.2">
      <c r="C134" s="57"/>
      <c r="E134" s="2"/>
      <c r="F134" s="58"/>
      <c r="N134" s="30"/>
      <c r="Q134" s="3"/>
      <c r="AF134" s="5"/>
      <c r="AG134" s="59"/>
      <c r="AH134" s="59"/>
      <c r="AI134" s="59"/>
      <c r="AJ134" s="59"/>
      <c r="AK134" s="59"/>
      <c r="AL134" s="59"/>
      <c r="AM134" s="59"/>
      <c r="AN134" s="59"/>
      <c r="AO134" s="59"/>
      <c r="AP134" s="59"/>
      <c r="AQ134" s="59"/>
      <c r="AR134" s="59"/>
      <c r="AS134" s="59"/>
      <c r="AT134" s="59"/>
      <c r="AU134" s="91"/>
      <c r="AV134" s="92"/>
    </row>
    <row r="135" spans="3:48" s="1" customFormat="1" ht="15" customHeight="1" x14ac:dyDescent="0.2">
      <c r="C135" s="57"/>
      <c r="E135" s="2"/>
      <c r="F135" s="58"/>
      <c r="N135" s="30"/>
      <c r="Q135" s="3"/>
      <c r="AF135" s="5"/>
      <c r="AG135" s="59"/>
      <c r="AH135" s="59"/>
      <c r="AI135" s="59"/>
      <c r="AJ135" s="59"/>
      <c r="AK135" s="59"/>
      <c r="AL135" s="59"/>
      <c r="AM135" s="59"/>
      <c r="AN135" s="59"/>
      <c r="AO135" s="59"/>
      <c r="AP135" s="59"/>
      <c r="AQ135" s="59"/>
      <c r="AR135" s="59"/>
      <c r="AS135" s="59"/>
      <c r="AT135" s="59"/>
      <c r="AU135" s="91"/>
      <c r="AV135" s="92"/>
    </row>
    <row r="136" spans="3:48" s="1" customFormat="1" ht="15" customHeight="1" x14ac:dyDescent="0.2">
      <c r="C136" s="57"/>
      <c r="E136" s="2"/>
      <c r="F136" s="58"/>
      <c r="N136" s="30"/>
      <c r="Q136" s="3"/>
      <c r="AF136" s="5"/>
      <c r="AG136" s="59"/>
      <c r="AH136" s="59"/>
      <c r="AI136" s="59"/>
      <c r="AJ136" s="59"/>
      <c r="AK136" s="59"/>
      <c r="AL136" s="59"/>
      <c r="AM136" s="59"/>
      <c r="AN136" s="59"/>
      <c r="AO136" s="59"/>
      <c r="AP136" s="59"/>
      <c r="AQ136" s="59"/>
      <c r="AR136" s="59"/>
      <c r="AS136" s="59"/>
      <c r="AT136" s="59"/>
      <c r="AU136" s="91"/>
      <c r="AV136" s="92"/>
    </row>
    <row r="137" spans="3:48" ht="15" customHeight="1" x14ac:dyDescent="0.25"/>
    <row r="138" spans="3:48" ht="15" customHeight="1" x14ac:dyDescent="0.25"/>
    <row r="139" spans="3:48" ht="15" customHeight="1" x14ac:dyDescent="0.25"/>
    <row r="140" spans="3:48" ht="15" customHeight="1" x14ac:dyDescent="0.25"/>
    <row r="141" spans="3:48" ht="15" customHeight="1" x14ac:dyDescent="0.25"/>
    <row r="142" spans="3:48" ht="15" customHeight="1" x14ac:dyDescent="0.25"/>
    <row r="143" spans="3:48" ht="15" customHeight="1" x14ac:dyDescent="0.25"/>
    <row r="144" spans="3:48"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sheetData>
  <autoFilter ref="A3:AV18" xr:uid="{5D863723-5117-4539-9820-E77C4BA6B3D4}">
    <filterColumn colId="2">
      <filters>
        <filter val="23EMGCS02"/>
        <filter val="23EMPLR02"/>
        <filter val="23IFIHS01"/>
        <filter val="23WINIC01"/>
      </filters>
    </filterColumn>
  </autoFilter>
  <mergeCells count="2">
    <mergeCell ref="AD2:AE2"/>
    <mergeCell ref="AG2:AT2"/>
  </mergeCells>
  <hyperlinks>
    <hyperlink ref="C17" location="'409-24CMH9A01'!A1" display="24CMH9A01" xr:uid="{55FFE493-7941-4C79-A098-7BBEB898B2DC}"/>
    <hyperlink ref="C5" location="'409-22DSWHD01a'!A1" display="22DSWHD01a" xr:uid="{B569378A-04FE-477C-B739-C2126D09748D}"/>
    <hyperlink ref="C7" location="'409-23EMGCS02'!A1" display="23EMGCS02" xr:uid="{59ABAB50-75E2-4E0C-8D6B-6CF54DDA5511}"/>
    <hyperlink ref="C12" location="'409-23NWFEO01'!A1" display=" " xr:uid="{034F130F-F780-4F3F-9E2A-F5EA7877EBED}"/>
    <hyperlink ref="C16" location="'409-23WINIC01'!A1" display="23WINIC01" xr:uid="{D8BA24F8-7500-47BC-B208-294AC6C420C8}"/>
    <hyperlink ref="C15" location="'409-23UNITY01'!A1" display="23UNITY01" xr:uid="{1EE4F128-F6FA-434F-A38A-CC6BE8E08E9F}"/>
    <hyperlink ref="C11" location="'409-23LVSRC01'!A1" display="23LVSRC01" xr:uid="{95C758D8-26B6-4A30-817B-9BA1702A5951}"/>
    <hyperlink ref="C10" location="'409-23IFIHS01'!A1" display="23IFIHS01" xr:uid="{567E603F-AC5A-4B99-B731-BA18425217C4}"/>
    <hyperlink ref="C9" location="'409-23FTFPS01'!Print_Area" display="23FTFPS01" xr:uid="{D994D1B7-A87C-4BEF-9CC9-C14E4923D128}"/>
    <hyperlink ref="C6" location="'409-23CLKCW01'!A1" display="23CLKCW01" xr:uid="{C636542C-9639-4650-8BEB-D7D7FF0263D2}"/>
    <hyperlink ref="C8" location="'409-23EMPLR02'!A1" display="23EMPLR02" xr:uid="{34E687CE-111F-4000-B17E-38FE627380F3}"/>
    <hyperlink ref="C13" location="'409-23SUPST3145'!A1" display="23SUPST3145" xr:uid="{6F0584D3-87EC-46A1-A943-2198F798B398}"/>
    <hyperlink ref="C4" location="'409-22DSWHD01'!A1" display="22DSWHD01" xr:uid="{7814273A-D5EF-4043-9847-128F62FD118B}"/>
    <hyperlink ref="C14" location="'409-23SUPST3146'!A1" display="23SUPST3146" xr:uid="{43A7A8B0-2E09-4C66-8894-C8304C3E25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8576EBB607CC43A876918692A4B9F3" ma:contentTypeVersion="11" ma:contentTypeDescription="Create a new document." ma:contentTypeScope="" ma:versionID="0330f403bda908e03c402a178af07dbf">
  <xsd:schema xmlns:xsd="http://www.w3.org/2001/XMLSchema" xmlns:xs="http://www.w3.org/2001/XMLSchema" xmlns:p="http://schemas.microsoft.com/office/2006/metadata/properties" xmlns:ns2="46c48e1f-232e-4cdf-bc27-113ca8dd4fab" xmlns:ns3="01421d98-f01e-45d0-b4cb-573a15f839af" targetNamespace="http://schemas.microsoft.com/office/2006/metadata/properties" ma:root="true" ma:fieldsID="9b55d38d7f86868b9ad07beda89534cb" ns2:_="" ns3:_="">
    <xsd:import namespace="46c48e1f-232e-4cdf-bc27-113ca8dd4fab"/>
    <xsd:import namespace="01421d98-f01e-45d0-b4cb-573a15f839a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48e1f-232e-4cdf-bc27-113ca8dd4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21d98-f01e-45d0-b4cb-573a15f839a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77C78E-6062-43AE-9F00-5E76E0572578}">
  <ds:schemaRefs>
    <ds:schemaRef ds:uri="http://schemas.microsoft.com/sharepoint/v3/contenttype/forms"/>
  </ds:schemaRefs>
</ds:datastoreItem>
</file>

<file path=customXml/itemProps2.xml><?xml version="1.0" encoding="utf-8"?>
<ds:datastoreItem xmlns:ds="http://schemas.openxmlformats.org/officeDocument/2006/customXml" ds:itemID="{B01CCD8C-3B31-44B7-A806-61FDEF812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48e1f-232e-4cdf-bc27-113ca8dd4fab"/>
    <ds:schemaRef ds:uri="01421d98-f01e-45d0-b4cb-573a15f83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C6947B-44BC-45E3-B60D-F8ECC215DAC5}">
  <ds:schemaRefs>
    <ds:schemaRef ds:uri="http://schemas.microsoft.com/office/infopath/2007/PartnerControl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2006/documentManagement/types"/>
    <ds:schemaRef ds:uri="http://purl.org/dc/terms/"/>
    <ds:schemaRef ds:uri="01421d98-f01e-45d0-b4cb-573a15f839af"/>
    <ds:schemaRef ds:uri="46c48e1f-232e-4cdf-bc27-113ca8dd4fa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ARPA PROJECTS-ACTIVE</vt:lpstr>
      <vt:lpstr>DHHS-DO</vt:lpstr>
      <vt:lpstr>ADSD</vt:lpstr>
      <vt:lpstr>DPBH</vt:lpstr>
      <vt:lpstr>DSS</vt:lpstr>
      <vt:lpstr>DCFS</vt:lpstr>
      <vt:lpstr>'ARPA PROJECTS-ACTIVE'!Print_Area</vt:lpstr>
      <vt:lpstr>'ARPA PROJECTS-ACTIVE'!Print_Titles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Danette M. Kluever</dc:creator>
  <cp:keywords/>
  <dc:description/>
  <cp:lastModifiedBy>Sophia Allec</cp:lastModifiedBy>
  <cp:revision/>
  <dcterms:created xsi:type="dcterms:W3CDTF">2026-01-15T23:52:55Z</dcterms:created>
  <dcterms:modified xsi:type="dcterms:W3CDTF">2026-03-25T22:35:25Z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0x010100AD8576EBB607CC43A876918692A4B9F3</vt:lpwstr>
  </property>
</Properties>
</file>